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Comunicacion\00 Comunicación 2026\Salud\"/>
    </mc:Choice>
  </mc:AlternateContent>
  <xr:revisionPtr revIDLastSave="0" documentId="13_ncr:1_{D6C198C4-9D46-406D-9194-B903342364CA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España" sheetId="9" r:id="rId1"/>
    <sheet name="CCAA" sheetId="10" r:id="rId2"/>
    <sheet name="Andalucía" sheetId="11" r:id="rId3"/>
    <sheet name="Aragón" sheetId="12" r:id="rId4"/>
    <sheet name="Asturias" sheetId="13" r:id="rId5"/>
    <sheet name="Baleares" sheetId="14" r:id="rId6"/>
    <sheet name="Canarias" sheetId="15" r:id="rId7"/>
    <sheet name="Cantabria" sheetId="16" r:id="rId8"/>
    <sheet name="Castilla-La Mancha" sheetId="17" r:id="rId9"/>
    <sheet name="Castilla y León" sheetId="18" r:id="rId10"/>
    <sheet name="Cataluña" sheetId="19" r:id="rId11"/>
    <sheet name="Ceuta y Melilla" sheetId="20" r:id="rId12"/>
    <sheet name="C. Valenciana" sheetId="21" r:id="rId13"/>
    <sheet name="Extremadura" sheetId="22" r:id="rId14"/>
    <sheet name="Galicia" sheetId="23" r:id="rId15"/>
    <sheet name="La Rioja" sheetId="24" r:id="rId16"/>
    <sheet name="Madrid" sheetId="25" r:id="rId17"/>
    <sheet name="Murcia" sheetId="26" r:id="rId18"/>
    <sheet name="Navarra" sheetId="27" r:id="rId19"/>
    <sheet name="País Vasco" sheetId="28" r:id="rId20"/>
  </sheets>
  <externalReferences>
    <externalReference r:id="rId21"/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28" l="1"/>
  <c r="Q20" i="23"/>
  <c r="Q16" i="22"/>
  <c r="Q18" i="21"/>
  <c r="Q20" i="19"/>
  <c r="Q31" i="18"/>
  <c r="Q22" i="17"/>
  <c r="Q16" i="15"/>
  <c r="Q18" i="12"/>
  <c r="Q12" i="14"/>
  <c r="Q17" i="28"/>
  <c r="Q16" i="28"/>
  <c r="Q15" i="28"/>
  <c r="Q12" i="27"/>
  <c r="Q12" i="26"/>
  <c r="Q12" i="25"/>
  <c r="Q12" i="24"/>
  <c r="Q19" i="23"/>
  <c r="Q18" i="23"/>
  <c r="Q17" i="23"/>
  <c r="Q16" i="23"/>
  <c r="Q15" i="22"/>
  <c r="Q14" i="22"/>
  <c r="Q17" i="21"/>
  <c r="Q16" i="21"/>
  <c r="Q15" i="21"/>
  <c r="Q14" i="20"/>
  <c r="Q13" i="20"/>
  <c r="Q19" i="19"/>
  <c r="Q18" i="19"/>
  <c r="Q17" i="19"/>
  <c r="Q16" i="19"/>
  <c r="Q30" i="18"/>
  <c r="Q29" i="18"/>
  <c r="Q28" i="18"/>
  <c r="Q27" i="18"/>
  <c r="Q26" i="18"/>
  <c r="Q25" i="18"/>
  <c r="Q24" i="18"/>
  <c r="Q23" i="18"/>
  <c r="Q22" i="18"/>
  <c r="Q21" i="17"/>
  <c r="Q20" i="17"/>
  <c r="Q19" i="17"/>
  <c r="Q18" i="17"/>
  <c r="Q17" i="17"/>
  <c r="Q12" i="16"/>
  <c r="Q15" i="15"/>
  <c r="Q14" i="15"/>
  <c r="Q12" i="13"/>
  <c r="Q17" i="12"/>
  <c r="Q16" i="12"/>
  <c r="Q15" i="12"/>
  <c r="Q30" i="11"/>
  <c r="Q29" i="11"/>
  <c r="Q28" i="11"/>
  <c r="Q27" i="11"/>
  <c r="Q26" i="11"/>
  <c r="Q25" i="11"/>
  <c r="Q24" i="11"/>
  <c r="Q23" i="11"/>
  <c r="Q22" i="11"/>
  <c r="Q8" i="28"/>
  <c r="Q7" i="28"/>
  <c r="Q6" i="28"/>
  <c r="Q6" i="27"/>
  <c r="Q6" i="26"/>
  <c r="Q6" i="25"/>
  <c r="Q6" i="24"/>
  <c r="Q9" i="23"/>
  <c r="Q8" i="23"/>
  <c r="Q7" i="23"/>
  <c r="Q6" i="23"/>
  <c r="Q7" i="22"/>
  <c r="Q6" i="22"/>
  <c r="Q8" i="21"/>
  <c r="Q7" i="21"/>
  <c r="Q6" i="21"/>
  <c r="Q7" i="20"/>
  <c r="Q6" i="20"/>
  <c r="Q9" i="19"/>
  <c r="Q8" i="19"/>
  <c r="Q7" i="19"/>
  <c r="Q10" i="19" s="1"/>
  <c r="Q6" i="19"/>
  <c r="Q14" i="18"/>
  <c r="Q13" i="18"/>
  <c r="Q15" i="18" s="1"/>
  <c r="Q12" i="18"/>
  <c r="Q11" i="18"/>
  <c r="Q10" i="18"/>
  <c r="Q9" i="18"/>
  <c r="Q8" i="18"/>
  <c r="Q7" i="18"/>
  <c r="Q6" i="18"/>
  <c r="Q10" i="17"/>
  <c r="Q9" i="17"/>
  <c r="Q8" i="17"/>
  <c r="Q7" i="17"/>
  <c r="Q6" i="17"/>
  <c r="Q6" i="16"/>
  <c r="Q7" i="15"/>
  <c r="Q6" i="15"/>
  <c r="Q8" i="15" s="1"/>
  <c r="Q6" i="14"/>
  <c r="Q6" i="13"/>
  <c r="Q8" i="12"/>
  <c r="Q7" i="12"/>
  <c r="Q9" i="12" s="1"/>
  <c r="Q6" i="12"/>
  <c r="Q13" i="11"/>
  <c r="Q12" i="11"/>
  <c r="Q11" i="11"/>
  <c r="Q10" i="11"/>
  <c r="Q9" i="11"/>
  <c r="Q8" i="11"/>
  <c r="Q7" i="11"/>
  <c r="Q6" i="11"/>
  <c r="Q25" i="28"/>
  <c r="Q19" i="27"/>
  <c r="Q19" i="26"/>
  <c r="Q19" i="25"/>
  <c r="Q19" i="24"/>
  <c r="Q27" i="23"/>
  <c r="Q23" i="22"/>
  <c r="Q25" i="21"/>
  <c r="Q21" i="20"/>
  <c r="Q27" i="19"/>
  <c r="Q38" i="18"/>
  <c r="Q29" i="17"/>
  <c r="Q19" i="16"/>
  <c r="Q23" i="15"/>
  <c r="Q19" i="14"/>
  <c r="Q19" i="13"/>
  <c r="Q25" i="12"/>
  <c r="Q24" i="28"/>
  <c r="Q18" i="27"/>
  <c r="Q18" i="26"/>
  <c r="Q18" i="25"/>
  <c r="Q18" i="24"/>
  <c r="Q26" i="23"/>
  <c r="Q22" i="22"/>
  <c r="Q24" i="21"/>
  <c r="Q20" i="20"/>
  <c r="Q26" i="19"/>
  <c r="Q37" i="18"/>
  <c r="Q28" i="17"/>
  <c r="Q18" i="16"/>
  <c r="Q22" i="15"/>
  <c r="Q18" i="14"/>
  <c r="Q18" i="13"/>
  <c r="Q24" i="12"/>
  <c r="Q37" i="11"/>
  <c r="Q36" i="11"/>
  <c r="Q9" i="28"/>
  <c r="Q10" i="23"/>
  <c r="Q11" i="17"/>
  <c r="P10" i="9"/>
  <c r="P7" i="9"/>
  <c r="P6" i="9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24" i="10" s="1"/>
  <c r="Q8" i="22" l="1"/>
  <c r="Q9" i="21"/>
  <c r="Q14" i="11"/>
  <c r="N8" i="9"/>
  <c r="N11" i="9"/>
  <c r="N9" i="9"/>
  <c r="L24" i="10"/>
  <c r="P22" i="15" s="1"/>
  <c r="L23" i="10"/>
  <c r="L22" i="10"/>
  <c r="L21" i="10"/>
  <c r="L10" i="10"/>
  <c r="L9" i="10"/>
  <c r="L8" i="10"/>
  <c r="L7" i="10"/>
  <c r="L6" i="10"/>
  <c r="P18" i="12"/>
  <c r="L30" i="10"/>
  <c r="L31" i="10"/>
  <c r="L32" i="10"/>
  <c r="L35" i="10"/>
  <c r="L36" i="10"/>
  <c r="L42" i="10"/>
  <c r="L43" i="10"/>
  <c r="L44" i="10"/>
  <c r="L45" i="10"/>
  <c r="L47" i="10"/>
  <c r="L46" i="10"/>
  <c r="L20" i="10"/>
  <c r="L19" i="10"/>
  <c r="L18" i="10"/>
  <c r="L17" i="10"/>
  <c r="L16" i="10"/>
  <c r="L15" i="10"/>
  <c r="L14" i="10"/>
  <c r="L13" i="10"/>
  <c r="L12" i="10"/>
  <c r="L11" i="10"/>
  <c r="L33" i="10"/>
  <c r="L5" i="10"/>
  <c r="P18" i="24" l="1"/>
  <c r="O6" i="9"/>
  <c r="P26" i="19"/>
  <c r="P20" i="20"/>
  <c r="P18" i="25"/>
  <c r="P38" i="18"/>
  <c r="P29" i="17"/>
  <c r="P19" i="16"/>
  <c r="P25" i="12"/>
  <c r="P19" i="27"/>
  <c r="P19" i="26"/>
  <c r="P19" i="25"/>
  <c r="P23" i="15"/>
  <c r="P19" i="14"/>
  <c r="P19" i="13"/>
  <c r="P25" i="28"/>
  <c r="P37" i="11"/>
  <c r="P19" i="24"/>
  <c r="P27" i="23"/>
  <c r="P23" i="22"/>
  <c r="P25" i="21"/>
  <c r="P21" i="20"/>
  <c r="P27" i="19"/>
  <c r="P18" i="28"/>
  <c r="L41" i="10"/>
  <c r="P24" i="21"/>
  <c r="L40" i="10"/>
  <c r="L29" i="10"/>
  <c r="L39" i="10"/>
  <c r="P22" i="22"/>
  <c r="L38" i="10"/>
  <c r="L37" i="10"/>
  <c r="P26" i="23"/>
  <c r="O9" i="9"/>
  <c r="O7" i="9"/>
  <c r="P18" i="26"/>
  <c r="P24" i="12"/>
  <c r="P12" i="13"/>
  <c r="P16" i="15"/>
  <c r="P18" i="16"/>
  <c r="P20" i="19"/>
  <c r="P28" i="17"/>
  <c r="P37" i="18"/>
  <c r="L34" i="10"/>
  <c r="P36" i="11"/>
  <c r="P18" i="27"/>
  <c r="P24" i="28"/>
  <c r="P18" i="13"/>
  <c r="P18" i="14"/>
  <c r="P12" i="14"/>
  <c r="P22" i="17"/>
  <c r="P31" i="18"/>
  <c r="O8" i="9" l="1"/>
  <c r="P8" i="9"/>
  <c r="P9" i="9"/>
  <c r="P18" i="21"/>
  <c r="P30" i="11"/>
  <c r="L28" i="10"/>
  <c r="P16" i="22"/>
  <c r="P20" i="23"/>
  <c r="O10" i="9" l="1"/>
  <c r="O11" i="9" l="1"/>
  <c r="P11" i="9"/>
  <c r="P7" i="21"/>
  <c r="P6" i="13"/>
  <c r="P16" i="21" l="1"/>
  <c r="P23" i="11"/>
  <c r="P16" i="12"/>
  <c r="P17" i="19"/>
  <c r="P20" i="17"/>
  <c r="P19" i="19"/>
  <c r="P12" i="18"/>
  <c r="P25" i="11"/>
  <c r="P12" i="25"/>
  <c r="P14" i="20"/>
  <c r="P7" i="12"/>
  <c r="P16" i="23"/>
  <c r="P18" i="17"/>
  <c r="P26" i="18"/>
  <c r="P28" i="18"/>
  <c r="P16" i="28"/>
  <c r="P12" i="26"/>
  <c r="P7" i="15"/>
  <c r="P15" i="15"/>
  <c r="P22" i="18"/>
  <c r="P13" i="18"/>
  <c r="P29" i="18"/>
  <c r="P14" i="22"/>
  <c r="P9" i="23"/>
  <c r="P19" i="23"/>
  <c r="P25" i="18"/>
  <c r="P27" i="18"/>
  <c r="P6" i="20"/>
  <c r="P13" i="20"/>
  <c r="P27" i="11"/>
  <c r="P12" i="16"/>
  <c r="P17" i="23"/>
  <c r="P12" i="27"/>
  <c r="P29" i="11"/>
  <c r="P24" i="11"/>
  <c r="P17" i="12"/>
  <c r="P7" i="18"/>
  <c r="P23" i="18"/>
  <c r="P30" i="18"/>
  <c r="P15" i="22"/>
  <c r="P26" i="11"/>
  <c r="P15" i="12"/>
  <c r="P18" i="23"/>
  <c r="P6" i="25"/>
  <c r="P17" i="28"/>
  <c r="P28" i="11"/>
  <c r="P14" i="15"/>
  <c r="P19" i="17"/>
  <c r="P21" i="17"/>
  <c r="P24" i="18"/>
  <c r="P15" i="21"/>
  <c r="P17" i="21"/>
  <c r="P15" i="28"/>
  <c r="P17" i="17"/>
  <c r="P16" i="19"/>
  <c r="P18" i="19"/>
  <c r="P12" i="24"/>
  <c r="P22" i="11"/>
  <c r="D24" i="10"/>
  <c r="M7" i="9"/>
  <c r="P8" i="11" l="1"/>
  <c r="P12" i="11"/>
  <c r="P6" i="16"/>
  <c r="P8" i="12"/>
  <c r="P8" i="18"/>
  <c r="P6" i="27"/>
  <c r="P7" i="23"/>
  <c r="P6" i="26"/>
  <c r="P11" i="11"/>
  <c r="P6" i="22"/>
  <c r="P8" i="21"/>
  <c r="P6" i="18"/>
  <c r="P6" i="15"/>
  <c r="P8" i="15" s="1"/>
  <c r="P9" i="17"/>
  <c r="P7" i="17"/>
  <c r="P9" i="11"/>
  <c r="P7" i="28"/>
  <c r="P7" i="22"/>
  <c r="P6" i="23"/>
  <c r="P6" i="24"/>
  <c r="P11" i="18"/>
  <c r="P9" i="18"/>
  <c r="P6" i="21"/>
  <c r="P13" i="11"/>
  <c r="P10" i="17"/>
  <c r="P8" i="28"/>
  <c r="P6" i="14"/>
  <c r="P8" i="23"/>
  <c r="P9" i="19"/>
  <c r="P8" i="19"/>
  <c r="P10" i="11"/>
  <c r="P10" i="18"/>
  <c r="P6" i="19"/>
  <c r="P14" i="18"/>
  <c r="P8" i="17"/>
  <c r="P7" i="19"/>
  <c r="P7" i="20"/>
  <c r="P7" i="11"/>
  <c r="P6" i="12"/>
  <c r="P9" i="12" s="1"/>
  <c r="P6" i="17"/>
  <c r="P6" i="28"/>
  <c r="P6" i="11"/>
  <c r="M11" i="9"/>
  <c r="M9" i="9"/>
  <c r="M8" i="9"/>
  <c r="M9" i="21"/>
  <c r="M9" i="28"/>
  <c r="L9" i="28"/>
  <c r="K9" i="28"/>
  <c r="J9" i="28"/>
  <c r="I9" i="28"/>
  <c r="H9" i="28"/>
  <c r="G9" i="28"/>
  <c r="F9" i="28"/>
  <c r="E9" i="28"/>
  <c r="D9" i="28"/>
  <c r="C9" i="28"/>
  <c r="M10" i="23"/>
  <c r="L10" i="23"/>
  <c r="K10" i="23"/>
  <c r="J10" i="23"/>
  <c r="I10" i="23"/>
  <c r="H10" i="23"/>
  <c r="G10" i="23"/>
  <c r="F10" i="23"/>
  <c r="E10" i="23"/>
  <c r="D10" i="23"/>
  <c r="C10" i="23"/>
  <c r="M8" i="22"/>
  <c r="L8" i="22"/>
  <c r="K8" i="22"/>
  <c r="J8" i="22"/>
  <c r="I8" i="22"/>
  <c r="H8" i="22"/>
  <c r="G8" i="22"/>
  <c r="F8" i="22"/>
  <c r="E8" i="22"/>
  <c r="D8" i="22"/>
  <c r="C8" i="22"/>
  <c r="P9" i="28" l="1"/>
  <c r="P8" i="22"/>
  <c r="P11" i="17"/>
  <c r="P9" i="21"/>
  <c r="P10" i="23"/>
  <c r="P15" i="18"/>
  <c r="P14" i="11"/>
  <c r="P10" i="19"/>
  <c r="L9" i="21"/>
  <c r="K9" i="21"/>
  <c r="J9" i="21"/>
  <c r="I9" i="21"/>
  <c r="H9" i="21"/>
  <c r="G9" i="21"/>
  <c r="F9" i="21"/>
  <c r="E9" i="21"/>
  <c r="D9" i="21"/>
  <c r="C9" i="21"/>
  <c r="M10" i="19"/>
  <c r="L10" i="19"/>
  <c r="K10" i="19"/>
  <c r="J10" i="19"/>
  <c r="I10" i="19"/>
  <c r="H10" i="19"/>
  <c r="G10" i="19"/>
  <c r="F10" i="19"/>
  <c r="E10" i="19"/>
  <c r="D10" i="19"/>
  <c r="C10" i="19"/>
  <c r="M15" i="18" l="1"/>
  <c r="L15" i="18"/>
  <c r="K15" i="18"/>
  <c r="J15" i="18"/>
  <c r="I15" i="18"/>
  <c r="H15" i="18"/>
  <c r="G15" i="18"/>
  <c r="F15" i="18"/>
  <c r="E15" i="18"/>
  <c r="D15" i="18"/>
  <c r="C15" i="18"/>
  <c r="M11" i="17"/>
  <c r="L11" i="17"/>
  <c r="M8" i="15"/>
  <c r="L8" i="15"/>
  <c r="K8" i="15"/>
  <c r="J8" i="15"/>
  <c r="I8" i="15"/>
  <c r="H8" i="15"/>
  <c r="G8" i="15"/>
  <c r="F8" i="15"/>
  <c r="E8" i="15"/>
  <c r="D8" i="15"/>
  <c r="C8" i="15"/>
  <c r="M9" i="12"/>
  <c r="L9" i="12"/>
  <c r="K9" i="12"/>
  <c r="J9" i="12"/>
  <c r="I9" i="12"/>
  <c r="H9" i="12"/>
  <c r="G9" i="12"/>
  <c r="F9" i="12"/>
  <c r="E9" i="12"/>
  <c r="D9" i="12"/>
  <c r="C9" i="12"/>
  <c r="M14" i="11" l="1"/>
  <c r="L14" i="11"/>
  <c r="K14" i="11"/>
  <c r="J14" i="11"/>
  <c r="I14" i="11"/>
  <c r="H14" i="11"/>
  <c r="G14" i="11"/>
  <c r="F14" i="11"/>
  <c r="E14" i="11"/>
  <c r="D14" i="11"/>
  <c r="C14" i="11"/>
  <c r="H24" i="10" l="1"/>
  <c r="G24" i="10"/>
  <c r="F24" i="10"/>
  <c r="E24" i="10"/>
  <c r="C24" i="10"/>
  <c r="L11" i="9"/>
  <c r="L9" i="9"/>
  <c r="L8" i="9"/>
  <c r="K7" i="9"/>
  <c r="K9" i="9"/>
  <c r="K8" i="9"/>
  <c r="D9" i="9"/>
  <c r="E9" i="9"/>
  <c r="F9" i="9"/>
  <c r="G9" i="9"/>
  <c r="H9" i="9"/>
  <c r="I9" i="9"/>
  <c r="J9" i="9"/>
  <c r="C9" i="9"/>
  <c r="J11" i="9"/>
  <c r="I11" i="9"/>
  <c r="H11" i="9"/>
  <c r="G11" i="9"/>
  <c r="F11" i="9"/>
  <c r="E11" i="9"/>
  <c r="D11" i="9"/>
  <c r="C11" i="9"/>
  <c r="K11" i="9"/>
  <c r="D8" i="9" l="1"/>
  <c r="E8" i="9"/>
  <c r="F8" i="9"/>
  <c r="G8" i="9"/>
  <c r="H8" i="9"/>
  <c r="I8" i="9"/>
  <c r="J8" i="9"/>
  <c r="C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Peribáñez Ayala</author>
  </authors>
  <commentList>
    <comment ref="A10" authorId="0" shapeId="0" xr:uid="{26FEE1D2-E336-41E1-8978-20E638F3CB8C}">
      <text>
        <r>
          <rPr>
            <b/>
            <sz val="9"/>
            <color indexed="81"/>
            <rFont val="Tahoma"/>
            <family val="2"/>
          </rPr>
          <t>Facturación incluida en el Informe ICEA anual del Seguro de Salud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<sst xmlns="http://schemas.openxmlformats.org/spreadsheetml/2006/main" count="320" uniqueCount="96">
  <si>
    <t>En porcentaje sobre la población</t>
  </si>
  <si>
    <t>Número de asegurados</t>
  </si>
  <si>
    <t>Evolución de asegurados de salud (prestación de servicios) en España</t>
  </si>
  <si>
    <t>Incremento de asegurados (YoY)</t>
  </si>
  <si>
    <t>Incremento porcentual (%) (YoY)</t>
  </si>
  <si>
    <t>Incremento de facturación. Fuente ICEA (%) (YoY)</t>
  </si>
  <si>
    <t>Porcentaje sobre la población de España (%)</t>
  </si>
  <si>
    <t>Datos desde el 1 de enero al 31 de diciembre (12 meses)</t>
  </si>
  <si>
    <t>Fuentes: ICEA y DGSFP.</t>
  </si>
  <si>
    <t>Estos datos corresponden a prestación de servicios sanitarios. No incluyen, pues, las magnitudes del seguro de subsidio de salud.</t>
  </si>
  <si>
    <t>Evolución de los asegurados de salud en España</t>
  </si>
  <si>
    <t>ANDALUCIA</t>
  </si>
  <si>
    <t>ASTURIAS</t>
  </si>
  <si>
    <t>BALEARES</t>
  </si>
  <si>
    <t>CANARIAS</t>
  </si>
  <si>
    <t>CANTABRIA</t>
  </si>
  <si>
    <t>CATALUÑA</t>
  </si>
  <si>
    <t>CEUTA</t>
  </si>
  <si>
    <t>EXTREMADURA</t>
  </si>
  <si>
    <t>GALICIA</t>
  </si>
  <si>
    <t>LA RIOJA</t>
  </si>
  <si>
    <t>MADRID</t>
  </si>
  <si>
    <t>MELILLA</t>
  </si>
  <si>
    <t>MURCIA</t>
  </si>
  <si>
    <t>NAVARRA</t>
  </si>
  <si>
    <t>PAIS VASCO</t>
  </si>
  <si>
    <t>Total general</t>
  </si>
  <si>
    <t>Evolución de asegurados de salud (prestación de servicios) en Andalucía</t>
  </si>
  <si>
    <t>En número de asegurados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</si>
  <si>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</si>
  <si>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</si>
  <si>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</si>
  <si>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</si>
  <si>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</si>
  <si>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</si>
  <si>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</si>
  <si>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</si>
  <si>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Porcentaje sobre la población</t>
  </si>
  <si>
    <t>Evolución de asegurados de salud (prestación de servicios) en Aragón</t>
  </si>
  <si>
    <t>HUESCA</t>
  </si>
  <si>
    <t>TERUEL</t>
  </si>
  <si>
    <t>ZARAGOZA</t>
  </si>
  <si>
    <t>Evolución de asegurados de salud (prestación de servicios) en Asturias</t>
  </si>
  <si>
    <t>Evolución de asegurados de salud (prestación de servicios) en Baleares</t>
  </si>
  <si>
    <t>Evolución de asegurados de salud (prestación de servicios) en Canarias</t>
  </si>
  <si>
    <t>Evolución de asegurados de salud (prestación de servicios) en Cantabria</t>
  </si>
  <si>
    <t>Evolución de asegurados de salud (prestación de servicios) en Castilla-La Mancha</t>
  </si>
  <si>
    <t>Evolución de asegurados de salud (prestación de servicios) en Castilla y León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</si>
  <si>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</si>
  <si>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</si>
  <si>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</si>
  <si>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</si>
  <si>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</si>
  <si>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</si>
  <si>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</si>
  <si>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</si>
  <si>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</si>
  <si>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Evolución de asegurados de salud (prestación de servicios) en Cataluña</t>
  </si>
  <si>
    <t>Evolución de asegurados de salud (prestación de servicios) en Ceuta y Melilla</t>
  </si>
  <si>
    <t>Evolución de asegurados de salud (prestación de servicios) en Extremadura</t>
  </si>
  <si>
    <t>Evolución de asegurados de salud (prestación de servicios) en Galicia</t>
  </si>
  <si>
    <t>LA CORUÑA</t>
  </si>
  <si>
    <t>LUGO</t>
  </si>
  <si>
    <t>ORENSE</t>
  </si>
  <si>
    <t>PONTEVEDRA</t>
  </si>
  <si>
    <t>Evolución de asegurados de salud (prestación de servicios) en La Rioja</t>
  </si>
  <si>
    <t>Evolución de asegurados de salud (prestación de servicios) en Madrid</t>
  </si>
  <si>
    <t>Evolución de asegurados de salud (prestación de servicios) en Murcia</t>
  </si>
  <si>
    <t>Evolución de asegurados de salud (prestación de servicios) en Navarra</t>
  </si>
  <si>
    <t>Evolución de asegurados de salud (prestación de servicios) en País Vasco</t>
  </si>
  <si>
    <t>ALAVA</t>
  </si>
  <si>
    <t>GUIPUZCOA</t>
  </si>
  <si>
    <t>VIZCAYA</t>
  </si>
  <si>
    <t>ARAGON</t>
  </si>
  <si>
    <t>CASTILLA LA MANCHA</t>
  </si>
  <si>
    <t>CASTILLA LEON</t>
  </si>
  <si>
    <t>COM VALENCIANA</t>
  </si>
  <si>
    <t>LAS PALMAS</t>
  </si>
  <si>
    <t>S.C. TENERIFE</t>
  </si>
  <si>
    <t>GUADALAJARA</t>
  </si>
  <si>
    <t>ALBACETE</t>
  </si>
  <si>
    <t>CIUDAD REAL</t>
  </si>
  <si>
    <t>CUENCA</t>
  </si>
  <si>
    <t>TOLEDO</t>
  </si>
  <si>
    <t>BARCELONA</t>
  </si>
  <si>
    <t>GERONA</t>
  </si>
  <si>
    <t>LERIDA</t>
  </si>
  <si>
    <t>TARRAGONA</t>
  </si>
  <si>
    <t>ALICANTE</t>
  </si>
  <si>
    <t>CASTELLON</t>
  </si>
  <si>
    <t>VALENCIA</t>
  </si>
  <si>
    <t>BADAJOZ</t>
  </si>
  <si>
    <t>CACERES</t>
  </si>
  <si>
    <t>Histórico Facturación ICEA (€) (As. Sanitaria + Reembolso)</t>
  </si>
  <si>
    <t>CASTILLA-LA MANCHA</t>
  </si>
  <si>
    <t>Evolución de asegurados de salud (prestación de servicios) en la Comunidad Valenciana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</si>
</sst>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\ &quot;€&quot;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99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/>
    <xf numFmtId="165" fontId="0" fillId="0" borderId="1" xfId="0" applyNumberFormat="1" applyBorder="1"/>
    <xf numFmtId="165" fontId="6" fillId="0" borderId="1" xfId="1" applyNumberFormat="1" applyFont="1" applyBorder="1"/>
    <xf numFmtId="165" fontId="1" fillId="0" borderId="1" xfId="1" applyNumberFormat="1" applyFont="1" applyBorder="1"/>
    <xf numFmtId="10" fontId="0" fillId="0" borderId="1" xfId="0" applyNumberFormat="1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4" borderId="1" xfId="0" applyNumberFormat="1" applyFill="1" applyBorder="1"/>
    <xf numFmtId="3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3" fontId="7" fillId="2" borderId="1" xfId="1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right"/>
    </xf>
    <xf numFmtId="10" fontId="0" fillId="4" borderId="1" xfId="0" applyNumberFormat="1" applyFill="1" applyBorder="1"/>
    <xf numFmtId="10" fontId="1" fillId="0" borderId="1" xfId="1" applyNumberFormat="1" applyFont="1" applyBorder="1"/>
    <xf numFmtId="10" fontId="7" fillId="2" borderId="1" xfId="1" applyNumberFormat="1" applyFont="1" applyFill="1" applyBorder="1"/>
    <xf numFmtId="10" fontId="7" fillId="2" borderId="1" xfId="0" applyNumberFormat="1" applyFont="1" applyFill="1" applyBorder="1"/>
    <xf numFmtId="10" fontId="7" fillId="2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3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2" fillId="0" borderId="1" xfId="0" applyNumberFormat="1" applyFont="1" applyBorder="1"/>
    <xf numFmtId="0" fontId="2" fillId="4" borderId="1" xfId="0" applyFont="1" applyFill="1" applyBorder="1"/>
    <xf numFmtId="3" fontId="0" fillId="4" borderId="1" xfId="0" applyNumberForma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3" fontId="2" fillId="0" borderId="1" xfId="0" applyNumberFormat="1" applyFont="1" applyBorder="1"/>
    <xf numFmtId="10" fontId="0" fillId="0" borderId="0" xfId="0" applyNumberFormat="1"/>
    <xf numFmtId="3" fontId="2" fillId="4" borderId="1" xfId="0" applyNumberFormat="1" applyFont="1" applyFill="1" applyBorder="1" applyAlignment="1">
      <alignment horizontal="right"/>
    </xf>
    <xf numFmtId="2" fontId="0" fillId="0" borderId="0" xfId="0" applyNumberFormat="1"/>
    <xf numFmtId="10" fontId="0" fillId="4" borderId="4" xfId="0" applyNumberFormat="1" applyFill="1" applyBorder="1"/>
    <xf numFmtId="10" fontId="0" fillId="0" borderId="0" xfId="0" applyNumberFormat="1" applyAlignment="1">
      <alignment horizontal="right"/>
    </xf>
    <xf numFmtId="3" fontId="2" fillId="0" borderId="1" xfId="0" applyNumberFormat="1" applyFont="1" applyBorder="1" applyAlignment="1">
      <alignment horizontal="right" vertical="center"/>
    </xf>
    <xf numFmtId="0" fontId="8" fillId="7" borderId="0" xfId="0" applyFont="1" applyFill="1" applyAlignment="1">
      <alignment horizontal="centerContinuous"/>
    </xf>
    <xf numFmtId="0" fontId="10" fillId="0" borderId="0" xfId="0" applyFont="1"/>
    <xf numFmtId="0" fontId="11" fillId="0" borderId="0" xfId="0" applyFont="1"/>
    <xf numFmtId="10" fontId="10" fillId="0" borderId="0" xfId="0" applyNumberFormat="1" applyFont="1"/>
    <xf numFmtId="2" fontId="10" fillId="0" borderId="0" xfId="0" applyNumberFormat="1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0" fillId="6" borderId="4" xfId="0" applyFill="1" applyBorder="1" applyAlignment="1">
      <alignment horizontal="centerContinuous" vertical="center"/>
    </xf>
    <xf numFmtId="0" fontId="0" fillId="6" borderId="5" xfId="0" applyFill="1" applyBorder="1" applyAlignment="1">
      <alignment horizontal="centerContinuous" vertical="center"/>
    </xf>
    <xf numFmtId="0" fontId="0" fillId="6" borderId="6" xfId="0" applyFill="1" applyBorder="1" applyAlignment="1">
      <alignment horizontal="centerContinuous"/>
    </xf>
    <xf numFmtId="10" fontId="9" fillId="0" borderId="0" xfId="0" applyNumberFormat="1" applyFont="1"/>
    <xf numFmtId="10" fontId="0" fillId="0" borderId="1" xfId="1" applyNumberFormat="1" applyFont="1" applyBorder="1"/>
    <xf numFmtId="164" fontId="0" fillId="0" borderId="1" xfId="0" applyNumberFormat="1" applyBorder="1"/>
    <xf numFmtId="165" fontId="0" fillId="0" borderId="1" xfId="1" applyNumberFormat="1" applyFont="1" applyBorder="1"/>
    <xf numFmtId="10" fontId="2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10" fontId="6" fillId="0" borderId="1" xfId="1" applyNumberFormat="1" applyFont="1" applyBorder="1"/>
    <xf numFmtId="10" fontId="6" fillId="0" borderId="1" xfId="0" applyNumberFormat="1" applyFont="1" applyBorder="1" applyAlignment="1">
      <alignment horizontal="right"/>
    </xf>
    <xf numFmtId="10" fontId="6" fillId="0" borderId="1" xfId="0" applyNumberFormat="1" applyFont="1" applyBorder="1"/>
    <xf numFmtId="10" fontId="13" fillId="0" borderId="1" xfId="0" applyNumberFormat="1" applyFont="1" applyBorder="1"/>
    <xf numFmtId="0" fontId="6" fillId="0" borderId="0" xfId="0" applyFont="1"/>
    <xf numFmtId="0" fontId="14" fillId="0" borderId="0" xfId="0" applyFont="1"/>
    <xf numFmtId="10" fontId="6" fillId="0" borderId="0" xfId="0" applyNumberFormat="1" applyFont="1"/>
    <xf numFmtId="10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3" fillId="4" borderId="1" xfId="0" applyNumberFormat="1" applyFont="1" applyFill="1" applyBorder="1" applyAlignment="1">
      <alignment horizontal="right"/>
    </xf>
    <xf numFmtId="2" fontId="6" fillId="0" borderId="0" xfId="0" applyNumberFormat="1" applyFont="1"/>
    <xf numFmtId="10" fontId="2" fillId="0" borderId="1" xfId="0" applyNumberFormat="1" applyFont="1" applyBorder="1" applyAlignment="1">
      <alignment horizontal="right"/>
    </xf>
    <xf numFmtId="3" fontId="13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2" fillId="4" borderId="1" xfId="0" applyNumberFormat="1" applyFont="1" applyFill="1" applyBorder="1"/>
    <xf numFmtId="10" fontId="2" fillId="4" borderId="1" xfId="0" applyNumberFormat="1" applyFont="1" applyFill="1" applyBorder="1"/>
    <xf numFmtId="10" fontId="2" fillId="4" borderId="1" xfId="0" applyNumberFormat="1" applyFont="1" applyFill="1" applyBorder="1" applyAlignment="1">
      <alignment horizontal="right"/>
    </xf>
    <xf numFmtId="10" fontId="13" fillId="0" borderId="1" xfId="0" applyNumberFormat="1" applyFont="1" applyBorder="1" applyAlignment="1">
      <alignment horizontal="right"/>
    </xf>
    <xf numFmtId="10" fontId="0" fillId="0" borderId="0" xfId="1" applyNumberFormat="1" applyFont="1"/>
    <xf numFmtId="165" fontId="6" fillId="0" borderId="1" xfId="0" applyNumberFormat="1" applyFont="1" applyBorder="1"/>
    <xf numFmtId="3" fontId="0" fillId="0" borderId="1" xfId="0" applyNumberFormat="1" applyFont="1" applyBorder="1"/>
    <xf numFmtId="165" fontId="0" fillId="0" borderId="1" xfId="0" applyNumberFormat="1" applyFont="1" applyBorder="1"/>
    <xf numFmtId="164" fontId="0" fillId="0" borderId="1" xfId="0" applyNumberFormat="1" applyFont="1" applyBorder="1"/>
    <xf numFmtId="10" fontId="0" fillId="0" borderId="1" xfId="0" applyNumberFormat="1" applyFont="1" applyBorder="1"/>
    <xf numFmtId="0" fontId="0" fillId="0" borderId="0" xfId="0" applyFont="1"/>
    <xf numFmtId="2" fontId="0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8A0C93BF-221D-4280-AE34-17E0CC640C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is%20documentos\Estadisticas\Estadisticas%20ICEA\Salud\Informe_Salud_2024_MAV.xlsx" TargetMode="External"/><Relationship Id="rId1" Type="http://schemas.openxmlformats.org/officeDocument/2006/relationships/externalLinkPath" Target="file:///F:\Mis%20documentos\Estadisticas\Estadisticas%20ICEA\Salud\Informe_Salud_2024_MAV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is%20documentos\Estadisticas\Estadisticas%20ICEA\MAV_Datos%20Memoria%20ICEA%202025.xlsx" TargetMode="External"/><Relationship Id="rId1" Type="http://schemas.openxmlformats.org/officeDocument/2006/relationships/externalLinkPath" Target="file:///F:\Mis%20documentos\Estadisticas\Estadisticas%20ICEA\MAV_Datos%20Memoria%20ICE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Aseg"/>
      <sheetName val="Pri"/>
      <sheetName val="Pre"/>
      <sheetName val="Prov"/>
      <sheetName val="Prov_Variacion"/>
      <sheetName val="PenAS"/>
      <sheetName val="PenRE"/>
      <sheetName val="PenPS"/>
      <sheetName val="Perf"/>
      <sheetName val="Pira"/>
      <sheetName val="Digita"/>
    </sheetNames>
    <sheetDataSet>
      <sheetData sheetId="0"/>
      <sheetData sheetId="1"/>
      <sheetData sheetId="2">
        <row r="16">
          <cell r="Q16">
            <v>11578355012.995438</v>
          </cell>
        </row>
      </sheetData>
      <sheetData sheetId="3"/>
      <sheetData sheetId="4">
        <row r="7">
          <cell r="C7" t="str">
            <v>ALMERIA</v>
          </cell>
          <cell r="D7">
            <v>136462.83602708246</v>
          </cell>
          <cell r="E7">
            <v>5968.1932104719572</v>
          </cell>
          <cell r="F7">
            <v>142431.02923755441</v>
          </cell>
          <cell r="G7">
            <v>20831.371932094746</v>
          </cell>
          <cell r="H7">
            <v>163262.40116964915</v>
          </cell>
          <cell r="I7">
            <v>0.17850015896345239</v>
          </cell>
          <cell r="J7">
            <v>7.8066927803143206E-3</v>
          </cell>
          <cell r="K7">
            <v>0.18630685174376671</v>
          </cell>
          <cell r="R7" t="str">
            <v>ANDALUCIA</v>
          </cell>
          <cell r="S7">
            <v>1993880.2855363509</v>
          </cell>
          <cell r="T7">
            <v>8646630</v>
          </cell>
          <cell r="U7">
            <v>0.23059623061659293</v>
          </cell>
        </row>
        <row r="8">
          <cell r="C8" t="str">
            <v>CADIZ</v>
          </cell>
          <cell r="D8">
            <v>234852.45395648494</v>
          </cell>
          <cell r="E8">
            <v>9128.2574500523733</v>
          </cell>
          <cell r="F8">
            <v>243980.7114065373</v>
          </cell>
          <cell r="G8">
            <v>27521.789505718891</v>
          </cell>
          <cell r="H8">
            <v>271502.50091225619</v>
          </cell>
          <cell r="I8">
            <v>0.18646260977954604</v>
          </cell>
          <cell r="J8">
            <v>7.2474384584958283E-3</v>
          </cell>
          <cell r="K8">
            <v>0.19371004823804186</v>
          </cell>
          <cell r="R8" t="str">
            <v>ARAGON</v>
          </cell>
          <cell r="S8">
            <v>333082.64062415872</v>
          </cell>
          <cell r="T8">
            <v>1350357</v>
          </cell>
          <cell r="U8">
            <v>0.24666265337548421</v>
          </cell>
        </row>
        <row r="9">
          <cell r="C9" t="str">
            <v>CORDOBA</v>
          </cell>
          <cell r="D9">
            <v>178934.37631348489</v>
          </cell>
          <cell r="E9">
            <v>3798.7109528089536</v>
          </cell>
          <cell r="F9">
            <v>182733.08726629385</v>
          </cell>
          <cell r="G9">
            <v>24392.850464738342</v>
          </cell>
          <cell r="H9">
            <v>207125.9377310322</v>
          </cell>
          <cell r="I9">
            <v>0.23138823898561101</v>
          </cell>
          <cell r="J9">
            <v>4.912287151832069E-3</v>
          </cell>
          <cell r="K9">
            <v>0.23630052613744307</v>
          </cell>
          <cell r="R9" t="str">
            <v>ASTURIAS</v>
          </cell>
          <cell r="S9">
            <v>197711.85980090001</v>
          </cell>
          <cell r="T9">
            <v>1010075</v>
          </cell>
          <cell r="U9">
            <v>0.1957397815022647</v>
          </cell>
        </row>
        <row r="10">
          <cell r="C10" t="str">
            <v>GRANADA</v>
          </cell>
          <cell r="D10">
            <v>150102.04992001405</v>
          </cell>
          <cell r="E10">
            <v>4098.5809366028452</v>
          </cell>
          <cell r="F10">
            <v>154200.63085661689</v>
          </cell>
          <cell r="G10">
            <v>24355.701685576591</v>
          </cell>
          <cell r="H10">
            <v>178556.33254219347</v>
          </cell>
          <cell r="I10">
            <v>0.15954538150597097</v>
          </cell>
          <cell r="J10">
            <v>4.3564339028804352E-3</v>
          </cell>
          <cell r="K10">
            <v>0.1639018154088514</v>
          </cell>
          <cell r="R10" t="str">
            <v>BALEARES</v>
          </cell>
          <cell r="S10">
            <v>398817.82878246333</v>
          </cell>
          <cell r="T10">
            <v>1238665</v>
          </cell>
          <cell r="U10">
            <v>0.32197392255570578</v>
          </cell>
        </row>
        <row r="11">
          <cell r="C11" t="str">
            <v>HUELVA</v>
          </cell>
          <cell r="D11">
            <v>99558.425834539012</v>
          </cell>
          <cell r="E11">
            <v>4821.4830123756055</v>
          </cell>
          <cell r="F11">
            <v>104379.90884691462</v>
          </cell>
          <cell r="G11">
            <v>10297.307731842066</v>
          </cell>
          <cell r="H11">
            <v>114677.21657875669</v>
          </cell>
          <cell r="I11">
            <v>0.1855000360246524</v>
          </cell>
          <cell r="J11">
            <v>8.9835216355705211E-3</v>
          </cell>
          <cell r="K11">
            <v>0.19448355766022291</v>
          </cell>
          <cell r="R11" t="str">
            <v>CANARIAS</v>
          </cell>
          <cell r="S11">
            <v>510195.80168368696</v>
          </cell>
          <cell r="T11">
            <v>2247928</v>
          </cell>
          <cell r="U11">
            <v>0.22696269706311187</v>
          </cell>
        </row>
        <row r="12">
          <cell r="C12" t="str">
            <v>JAEN</v>
          </cell>
          <cell r="D12">
            <v>89245.717716860832</v>
          </cell>
          <cell r="E12">
            <v>3469.7620295257889</v>
          </cell>
          <cell r="F12">
            <v>92715.479746386627</v>
          </cell>
          <cell r="G12">
            <v>16812.727299120499</v>
          </cell>
          <cell r="H12">
            <v>109528.20704550712</v>
          </cell>
          <cell r="I12">
            <v>0.1444624407422421</v>
          </cell>
          <cell r="J12">
            <v>5.6165192504844599E-3</v>
          </cell>
          <cell r="K12">
            <v>0.15007895999272655</v>
          </cell>
          <cell r="R12" t="str">
            <v>CANTABRIA</v>
          </cell>
          <cell r="S12">
            <v>89774.773263840558</v>
          </cell>
          <cell r="T12">
            <v>591084</v>
          </cell>
          <cell r="U12">
            <v>0.15188158242117966</v>
          </cell>
        </row>
        <row r="13">
          <cell r="C13" t="str">
            <v>MALAGA</v>
          </cell>
          <cell r="D13">
            <v>521466.82724381785</v>
          </cell>
          <cell r="E13">
            <v>28996.756035318758</v>
          </cell>
          <cell r="F13">
            <v>550463.58327913657</v>
          </cell>
          <cell r="G13">
            <v>66205.044608688157</v>
          </cell>
          <cell r="H13">
            <v>616668.62788782478</v>
          </cell>
          <cell r="I13">
            <v>0.29236086591630145</v>
          </cell>
          <cell r="J13">
            <v>1.6257058474950261E-2</v>
          </cell>
          <cell r="K13">
            <v>0.30861792439125169</v>
          </cell>
          <cell r="R13" t="str">
            <v>CASTILLA LA MANCHA</v>
          </cell>
          <cell r="S13">
            <v>395461.19714419608</v>
          </cell>
          <cell r="T13">
            <v>2111520</v>
          </cell>
          <cell r="U13">
            <v>0.18728745034107944</v>
          </cell>
        </row>
        <row r="14">
          <cell r="C14" t="str">
            <v>SEVILLA</v>
          </cell>
          <cell r="D14">
            <v>500567.03099634044</v>
          </cell>
          <cell r="E14">
            <v>22408.823900570213</v>
          </cell>
          <cell r="F14">
            <v>522975.85489691066</v>
          </cell>
          <cell r="G14">
            <v>49422.068070932466</v>
          </cell>
          <cell r="H14">
            <v>572397.92296784313</v>
          </cell>
          <cell r="I14">
            <v>0.25404632260544069</v>
          </cell>
          <cell r="J14">
            <v>1.1372861082204174E-2</v>
          </cell>
          <cell r="K14">
            <v>0.26541918368764489</v>
          </cell>
          <cell r="R14" t="str">
            <v>CASTILLA LEON</v>
          </cell>
          <cell r="S14">
            <v>507478.96694587922</v>
          </cell>
          <cell r="T14">
            <v>2391047</v>
          </cell>
          <cell r="U14">
            <v>0.21224131811122041</v>
          </cell>
        </row>
        <row r="15">
          <cell r="C15" t="str">
            <v>HUESCA</v>
          </cell>
          <cell r="D15">
            <v>50027.312777128973</v>
          </cell>
          <cell r="E15">
            <v>2308.2144398834653</v>
          </cell>
          <cell r="F15">
            <v>52335.527217012437</v>
          </cell>
          <cell r="G15">
            <v>6903.5940469200277</v>
          </cell>
          <cell r="H15">
            <v>59239.121263932466</v>
          </cell>
          <cell r="I15">
            <v>0.21830735196862006</v>
          </cell>
          <cell r="J15">
            <v>1.0072501483170996E-2</v>
          </cell>
          <cell r="K15">
            <v>0.22837985345179104</v>
          </cell>
          <cell r="R15" t="str">
            <v>CATALUÑA</v>
          </cell>
          <cell r="S15">
            <v>2686143.9440466878</v>
          </cell>
          <cell r="T15">
            <v>8057611</v>
          </cell>
          <cell r="U15">
            <v>0.33336729013682687</v>
          </cell>
        </row>
        <row r="16">
          <cell r="C16" t="str">
            <v>TERUEL</v>
          </cell>
          <cell r="D16">
            <v>24475.968781740001</v>
          </cell>
          <cell r="E16">
            <v>894.87608352281234</v>
          </cell>
          <cell r="F16">
            <v>25370.844865262814</v>
          </cell>
          <cell r="G16">
            <v>3766.8287663020355</v>
          </cell>
          <cell r="H16">
            <v>29137.673631564849</v>
          </cell>
          <cell r="I16">
            <v>0.18088676295157083</v>
          </cell>
          <cell r="J16">
            <v>6.6134762400899584E-3</v>
          </cell>
          <cell r="K16">
            <v>0.18750023919166078</v>
          </cell>
          <cell r="R16" t="str">
            <v>CEUTA</v>
          </cell>
          <cell r="S16">
            <v>30503.601466335924</v>
          </cell>
          <cell r="T16">
            <v>83254</v>
          </cell>
          <cell r="U16">
            <v>0.36639202280173833</v>
          </cell>
        </row>
        <row r="17">
          <cell r="C17" t="str">
            <v>ZARAGOZA</v>
          </cell>
          <cell r="D17">
            <v>244218.12377741106</v>
          </cell>
          <cell r="E17">
            <v>11158.144764472423</v>
          </cell>
          <cell r="F17">
            <v>255376.26854188347</v>
          </cell>
          <cell r="G17">
            <v>26432.085183640749</v>
          </cell>
          <cell r="H17">
            <v>281808.35372552421</v>
          </cell>
          <cell r="I17">
            <v>0.24771436431535804</v>
          </cell>
          <cell r="J17">
            <v>1.1317885398993822E-2</v>
          </cell>
          <cell r="K17">
            <v>0.25903224971435185</v>
          </cell>
          <cell r="R17" t="str">
            <v>COM VALENCIANA</v>
          </cell>
          <cell r="S17">
            <v>1164698.9482812162</v>
          </cell>
          <cell r="T17">
            <v>5357886</v>
          </cell>
          <cell r="U17">
            <v>0.21738031534848187</v>
          </cell>
        </row>
        <row r="18">
          <cell r="C18" t="str">
            <v>ASTURIAS</v>
          </cell>
          <cell r="D18">
            <v>187683.94272252085</v>
          </cell>
          <cell r="E18">
            <v>10027.917078379167</v>
          </cell>
          <cell r="F18">
            <v>197711.85980090001</v>
          </cell>
          <cell r="G18">
            <v>26642.924832447305</v>
          </cell>
          <cell r="H18">
            <v>224354.78463334733</v>
          </cell>
          <cell r="I18">
            <v>0.18581188795141038</v>
          </cell>
          <cell r="J18">
            <v>9.9278935508543102E-3</v>
          </cell>
          <cell r="K18">
            <v>0.19573978150226468</v>
          </cell>
          <cell r="R18" t="str">
            <v>EXTREMADURA</v>
          </cell>
          <cell r="S18">
            <v>178725.44902688341</v>
          </cell>
          <cell r="T18">
            <v>1052789</v>
          </cell>
          <cell r="U18">
            <v>0.16976378840098386</v>
          </cell>
        </row>
        <row r="19">
          <cell r="C19" t="str">
            <v>BALEARES</v>
          </cell>
          <cell r="D19">
            <v>370836.77804563579</v>
          </cell>
          <cell r="E19">
            <v>27981.050736827536</v>
          </cell>
          <cell r="F19">
            <v>398817.82878246333</v>
          </cell>
          <cell r="G19">
            <v>36937.569373201251</v>
          </cell>
          <cell r="H19">
            <v>435755.39815566456</v>
          </cell>
          <cell r="I19">
            <v>0.29938423871315956</v>
          </cell>
          <cell r="J19">
            <v>2.2589683842546237E-2</v>
          </cell>
          <cell r="K19">
            <v>0.32197392255570578</v>
          </cell>
          <cell r="R19" t="str">
            <v>GALICIA</v>
          </cell>
          <cell r="S19">
            <v>483613.09172828752</v>
          </cell>
          <cell r="T19">
            <v>2706052</v>
          </cell>
          <cell r="U19">
            <v>0.17871537270100038</v>
          </cell>
        </row>
        <row r="20">
          <cell r="C20" t="str">
            <v>LAS PALMAS</v>
          </cell>
          <cell r="D20">
            <v>238307.3224874117</v>
          </cell>
          <cell r="E20">
            <v>17789.971002678936</v>
          </cell>
          <cell r="F20">
            <v>256097.29349009064</v>
          </cell>
          <cell r="G20">
            <v>21563.305825862277</v>
          </cell>
          <cell r="H20">
            <v>277660.59931595292</v>
          </cell>
          <cell r="I20">
            <v>0.20437915627141859</v>
          </cell>
          <cell r="J20">
            <v>1.5257186500480217E-2</v>
          </cell>
          <cell r="K20">
            <v>0.21963634277189881</v>
          </cell>
          <cell r="R20" t="str">
            <v>LA RIOJA</v>
          </cell>
          <cell r="S20">
            <v>65168.960084454004</v>
          </cell>
          <cell r="T20">
            <v>325318</v>
          </cell>
          <cell r="U20">
            <v>0.2003238679828783</v>
          </cell>
        </row>
        <row r="21">
          <cell r="C21" t="str">
            <v>S.C. TENERIFE</v>
          </cell>
          <cell r="D21">
            <v>237534.39936042571</v>
          </cell>
          <cell r="E21">
            <v>16564.108833170612</v>
          </cell>
          <cell r="F21">
            <v>254098.50819359632</v>
          </cell>
          <cell r="G21">
            <v>24470.166332277582</v>
          </cell>
          <cell r="H21">
            <v>278568.67452587391</v>
          </cell>
          <cell r="I21">
            <v>0.21954854357377493</v>
          </cell>
          <cell r="J21">
            <v>1.5309891871290733E-2</v>
          </cell>
          <cell r="K21">
            <v>0.23485843544506566</v>
          </cell>
          <cell r="R21" t="str">
            <v>MADRID</v>
          </cell>
          <cell r="S21">
            <v>2779546.650810529</v>
          </cell>
          <cell r="T21">
            <v>7061255</v>
          </cell>
          <cell r="U21">
            <v>0.39363351851909173</v>
          </cell>
        </row>
        <row r="22">
          <cell r="C22" t="str">
            <v>CANTABRIA</v>
          </cell>
          <cell r="D22">
            <v>83316.126357854999</v>
          </cell>
          <cell r="E22">
            <v>6458.6469059855644</v>
          </cell>
          <cell r="F22">
            <v>89774.773263840558</v>
          </cell>
          <cell r="G22">
            <v>14990.322724748012</v>
          </cell>
          <cell r="H22">
            <v>104765.09598858857</v>
          </cell>
          <cell r="I22">
            <v>0.14095479890820087</v>
          </cell>
          <cell r="J22">
            <v>1.0926783512978806E-2</v>
          </cell>
          <cell r="K22">
            <v>0.15188158242117966</v>
          </cell>
          <cell r="R22" t="str">
            <v>MELILLA</v>
          </cell>
          <cell r="S22">
            <v>26902.881749787877</v>
          </cell>
          <cell r="T22">
            <v>86499</v>
          </cell>
          <cell r="U22">
            <v>0.31101956958794758</v>
          </cell>
        </row>
        <row r="23">
          <cell r="C23" t="str">
            <v>ALBACETE</v>
          </cell>
          <cell r="D23">
            <v>62472.798373044971</v>
          </cell>
          <cell r="E23">
            <v>2044.0818545924312</v>
          </cell>
          <cell r="F23">
            <v>64516.880227637404</v>
          </cell>
          <cell r="G23">
            <v>8477.7627765082507</v>
          </cell>
          <cell r="H23">
            <v>72994.643004145648</v>
          </cell>
          <cell r="I23">
            <v>0.16024829645516217</v>
          </cell>
          <cell r="J23">
            <v>5.2432521600421474E-3</v>
          </cell>
          <cell r="K23">
            <v>0.16549154861520432</v>
          </cell>
          <cell r="R23" t="str">
            <v>MURCIA</v>
          </cell>
          <cell r="S23">
            <v>219129.0703267935</v>
          </cell>
          <cell r="T23">
            <v>1575348</v>
          </cell>
          <cell r="U23">
            <v>0.13909883424284253</v>
          </cell>
        </row>
        <row r="24">
          <cell r="C24" t="str">
            <v>CIUDAD REAL</v>
          </cell>
          <cell r="D24">
            <v>68866.989109032569</v>
          </cell>
          <cell r="E24">
            <v>2212.7087412095152</v>
          </cell>
          <cell r="F24">
            <v>71079.697850242082</v>
          </cell>
          <cell r="G24">
            <v>10461.77089741786</v>
          </cell>
          <cell r="H24">
            <v>81541.468747659936</v>
          </cell>
          <cell r="I24">
            <v>0.13958345905048405</v>
          </cell>
          <cell r="J24">
            <v>4.4848416340704644E-3</v>
          </cell>
          <cell r="K24">
            <v>0.14406830068455451</v>
          </cell>
          <cell r="R24" t="str">
            <v>NAVARRA</v>
          </cell>
          <cell r="S24">
            <v>86629.929262827529</v>
          </cell>
          <cell r="T24">
            <v>680475</v>
          </cell>
          <cell r="U24">
            <v>0.12730802639748343</v>
          </cell>
        </row>
        <row r="25">
          <cell r="C25" t="str">
            <v>CUENCA</v>
          </cell>
          <cell r="D25">
            <v>30398.260749124009</v>
          </cell>
          <cell r="E25">
            <v>1010.2757435965806</v>
          </cell>
          <cell r="F25">
            <v>31408.536492720588</v>
          </cell>
          <cell r="G25">
            <v>4971.6192669682514</v>
          </cell>
          <cell r="H25">
            <v>36380.155759688838</v>
          </cell>
          <cell r="I25">
            <v>0.15272438077333203</v>
          </cell>
          <cell r="J25">
            <v>5.0757422809313739E-3</v>
          </cell>
          <cell r="K25">
            <v>0.15780012305426341</v>
          </cell>
          <cell r="R25" t="str">
            <v>PAIS VASCO</v>
          </cell>
          <cell r="S25">
            <v>473231.28679472255</v>
          </cell>
          <cell r="T25">
            <v>2233344</v>
          </cell>
          <cell r="U25">
            <v>0.21189359399838203</v>
          </cell>
        </row>
        <row r="26">
          <cell r="C26" t="str">
            <v>GUADALAJARA</v>
          </cell>
          <cell r="D26">
            <v>63918.597250577513</v>
          </cell>
          <cell r="E26">
            <v>4284.1514379797072</v>
          </cell>
          <cell r="F26">
            <v>68202.748688557214</v>
          </cell>
          <cell r="G26">
            <v>6831.930917020456</v>
          </cell>
          <cell r="H26">
            <v>75034.679605577665</v>
          </cell>
          <cell r="I26">
            <v>0.22632461316683491</v>
          </cell>
          <cell r="J26">
            <v>1.5169433602364234E-2</v>
          </cell>
          <cell r="K26">
            <v>0.24149404676919914</v>
          </cell>
          <cell r="S26">
            <v>12620697.16736</v>
          </cell>
          <cell r="T26">
            <v>48807137</v>
          </cell>
          <cell r="U26">
            <v>0.25858302582591558</v>
          </cell>
        </row>
        <row r="27">
          <cell r="C27" t="str">
            <v>TOLEDO</v>
          </cell>
          <cell r="D27">
            <v>155097.1754284582</v>
          </cell>
          <cell r="E27">
            <v>5156.1584565805815</v>
          </cell>
          <cell r="F27">
            <v>160253.33388503877</v>
          </cell>
          <cell r="G27">
            <v>19944.252029004594</v>
          </cell>
          <cell r="H27">
            <v>180197.58591404336</v>
          </cell>
          <cell r="I27">
            <v>0.20767261232863779</v>
          </cell>
          <cell r="J27">
            <v>6.9040128764460444E-3</v>
          </cell>
          <cell r="K27">
            <v>0.21457662520508383</v>
          </cell>
        </row>
        <row r="28">
          <cell r="C28" t="str">
            <v>AVILA</v>
          </cell>
          <cell r="D28">
            <v>45095.168335012284</v>
          </cell>
          <cell r="E28">
            <v>1842.1574860842004</v>
          </cell>
          <cell r="F28">
            <v>46937.325821096485</v>
          </cell>
          <cell r="G28">
            <v>3618.7178267365534</v>
          </cell>
          <cell r="H28">
            <v>50556.043647833038</v>
          </cell>
          <cell r="I28">
            <v>0.28183599471899179</v>
          </cell>
          <cell r="J28">
            <v>1.1513124502885537E-2</v>
          </cell>
          <cell r="K28">
            <v>0.29334911922187734</v>
          </cell>
        </row>
        <row r="29">
          <cell r="C29" t="str">
            <v>BURGOS</v>
          </cell>
          <cell r="D29">
            <v>71551.110928162496</v>
          </cell>
          <cell r="E29">
            <v>2630.2959975628523</v>
          </cell>
          <cell r="F29">
            <v>74181.406925725343</v>
          </cell>
          <cell r="G29">
            <v>10578.359716421561</v>
          </cell>
          <cell r="H29">
            <v>84759.766642146904</v>
          </cell>
          <cell r="I29">
            <v>0.19863445699974319</v>
          </cell>
          <cell r="J29">
            <v>7.3020168442814769E-3</v>
          </cell>
          <cell r="K29">
            <v>0.20593647384402466</v>
          </cell>
        </row>
        <row r="30">
          <cell r="C30" t="str">
            <v>LEON</v>
          </cell>
          <cell r="D30">
            <v>77597.486020255426</v>
          </cell>
          <cell r="E30">
            <v>4468.5773182010644</v>
          </cell>
          <cell r="F30">
            <v>82066.063338456486</v>
          </cell>
          <cell r="G30">
            <v>13569.451612532592</v>
          </cell>
          <cell r="H30">
            <v>95635.514950989076</v>
          </cell>
          <cell r="I30">
            <v>0.17367814789588693</v>
          </cell>
          <cell r="J30">
            <v>1.0001538350767508E-2</v>
          </cell>
          <cell r="K30">
            <v>0.18367968624665443</v>
          </cell>
        </row>
        <row r="31">
          <cell r="C31" t="str">
            <v>PALENCIA</v>
          </cell>
          <cell r="D31">
            <v>25332.514927562199</v>
          </cell>
          <cell r="E31">
            <v>1178.6393727095578</v>
          </cell>
          <cell r="F31">
            <v>26511.154300271755</v>
          </cell>
          <cell r="G31">
            <v>3959.9792986851526</v>
          </cell>
          <cell r="H31">
            <v>30471.133598956909</v>
          </cell>
          <cell r="I31">
            <v>0.16045017181957766</v>
          </cell>
          <cell r="J31">
            <v>7.4652236623695741E-3</v>
          </cell>
          <cell r="K31">
            <v>0.16791539548194723</v>
          </cell>
        </row>
        <row r="32">
          <cell r="C32" t="str">
            <v>SALAMANCA</v>
          </cell>
          <cell r="D32">
            <v>75721.651561090213</v>
          </cell>
          <cell r="E32">
            <v>1487.3087379954175</v>
          </cell>
          <cell r="F32">
            <v>77208.960299085637</v>
          </cell>
          <cell r="G32">
            <v>11603.251455864813</v>
          </cell>
          <cell r="H32">
            <v>88812.211754950447</v>
          </cell>
          <cell r="I32">
            <v>0.23129307345835537</v>
          </cell>
          <cell r="J32">
            <v>4.5430098538579086E-3</v>
          </cell>
          <cell r="K32">
            <v>0.23583608331221328</v>
          </cell>
        </row>
        <row r="33">
          <cell r="C33" t="str">
            <v>SEGOVIA</v>
          </cell>
          <cell r="D33">
            <v>38912.854844401707</v>
          </cell>
          <cell r="E33">
            <v>1767.9176810363738</v>
          </cell>
          <cell r="F33">
            <v>40680.772525438078</v>
          </cell>
          <cell r="G33">
            <v>5072.1742202284431</v>
          </cell>
          <cell r="H33">
            <v>45752.946745666522</v>
          </cell>
          <cell r="I33">
            <v>0.2476821985156816</v>
          </cell>
          <cell r="J33">
            <v>1.1252881336637051E-2</v>
          </cell>
          <cell r="K33">
            <v>0.25893507985231867</v>
          </cell>
        </row>
        <row r="34">
          <cell r="C34" t="str">
            <v>SORIA</v>
          </cell>
          <cell r="D34">
            <v>17574.641468118683</v>
          </cell>
          <cell r="E34">
            <v>1221.7645092270154</v>
          </cell>
          <cell r="F34">
            <v>18796.405977345697</v>
          </cell>
          <cell r="G34">
            <v>2870.4003052115168</v>
          </cell>
          <cell r="H34">
            <v>21666.806282557212</v>
          </cell>
          <cell r="I34">
            <v>0.19538451198032977</v>
          </cell>
          <cell r="J34">
            <v>1.3582858166594575E-2</v>
          </cell>
          <cell r="K34">
            <v>0.20896737014692435</v>
          </cell>
        </row>
        <row r="35">
          <cell r="C35" t="str">
            <v>VALLADOLID</v>
          </cell>
          <cell r="D35">
            <v>106501.88034638313</v>
          </cell>
          <cell r="E35">
            <v>8034.4779670476855</v>
          </cell>
          <cell r="F35">
            <v>114536.35831343081</v>
          </cell>
          <cell r="G35">
            <v>14546.534091649273</v>
          </cell>
          <cell r="H35">
            <v>129082.89240508009</v>
          </cell>
          <cell r="I35">
            <v>0.20248814628014572</v>
          </cell>
          <cell r="J35">
            <v>1.5275660341253399E-2</v>
          </cell>
          <cell r="K35">
            <v>0.21776380662139913</v>
          </cell>
        </row>
        <row r="36">
          <cell r="C36" t="str">
            <v>ZAMORA</v>
          </cell>
          <cell r="D36">
            <v>25611.272772631717</v>
          </cell>
          <cell r="E36">
            <v>949.24667239712153</v>
          </cell>
          <cell r="F36">
            <v>26560.51944502884</v>
          </cell>
          <cell r="G36">
            <v>5163.1324988900442</v>
          </cell>
          <cell r="H36">
            <v>31723.651943918885</v>
          </cell>
          <cell r="I36">
            <v>0.15452027953828254</v>
          </cell>
          <cell r="J36">
            <v>5.7270820732629943E-3</v>
          </cell>
          <cell r="K36">
            <v>0.16024736161154554</v>
          </cell>
        </row>
        <row r="37">
          <cell r="C37" t="str">
            <v>BARCELONA</v>
          </cell>
          <cell r="D37">
            <v>1947019.0378307616</v>
          </cell>
          <cell r="E37">
            <v>158045.41098202605</v>
          </cell>
          <cell r="F37">
            <v>2105064.4488127879</v>
          </cell>
          <cell r="G37">
            <v>181916.4378629397</v>
          </cell>
          <cell r="H37">
            <v>2286980.8866757276</v>
          </cell>
          <cell r="I37">
            <v>0.32929485213008924</v>
          </cell>
          <cell r="J37">
            <v>2.6729856887865298E-2</v>
          </cell>
          <cell r="K37">
            <v>0.35602470901795452</v>
          </cell>
        </row>
        <row r="38">
          <cell r="C38" t="str">
            <v>GERONA</v>
          </cell>
          <cell r="D38">
            <v>207958.70014965502</v>
          </cell>
          <cell r="E38">
            <v>11904.915644945846</v>
          </cell>
          <cell r="F38">
            <v>219863.61579460086</v>
          </cell>
          <cell r="G38">
            <v>22181.800273162582</v>
          </cell>
          <cell r="H38">
            <v>242045.41606776344</v>
          </cell>
          <cell r="I38">
            <v>0.25210446004339365</v>
          </cell>
          <cell r="J38">
            <v>1.443210756929806E-2</v>
          </cell>
          <cell r="K38">
            <v>0.26653656761269173</v>
          </cell>
        </row>
        <row r="39">
          <cell r="C39" t="str">
            <v>LERIDA</v>
          </cell>
          <cell r="D39">
            <v>111878.39377283637</v>
          </cell>
          <cell r="E39">
            <v>7506.9072013653176</v>
          </cell>
          <cell r="F39">
            <v>119385.30097420169</v>
          </cell>
          <cell r="G39">
            <v>13302.849553934777</v>
          </cell>
          <cell r="H39">
            <v>132688.15052813647</v>
          </cell>
          <cell r="I39">
            <v>0.24691330493576888</v>
          </cell>
          <cell r="J39">
            <v>1.6567589187048821E-2</v>
          </cell>
          <cell r="K39">
            <v>0.26348089412281772</v>
          </cell>
        </row>
        <row r="40">
          <cell r="C40" t="str">
            <v>TARRAGONA</v>
          </cell>
          <cell r="D40">
            <v>230672.13702599201</v>
          </cell>
          <cell r="E40">
            <v>11158.441439105029</v>
          </cell>
          <cell r="F40">
            <v>241830.57846509703</v>
          </cell>
          <cell r="G40">
            <v>24656.096422630621</v>
          </cell>
          <cell r="H40">
            <v>266486.67488772766</v>
          </cell>
          <cell r="I40">
            <v>0.26608238018039959</v>
          </cell>
          <cell r="J40">
            <v>1.287136233920665E-2</v>
          </cell>
          <cell r="K40">
            <v>0.27895374251960625</v>
          </cell>
        </row>
        <row r="41">
          <cell r="C41" t="str">
            <v>ALICANTE</v>
          </cell>
          <cell r="D41">
            <v>356845.64109454426</v>
          </cell>
          <cell r="E41">
            <v>32422.929168051989</v>
          </cell>
          <cell r="F41">
            <v>389268.57026259624</v>
          </cell>
          <cell r="G41">
            <v>40755.320281754444</v>
          </cell>
          <cell r="H41">
            <v>430023.89054435067</v>
          </cell>
          <cell r="I41">
            <v>0.17780858080488166</v>
          </cell>
          <cell r="J41">
            <v>1.6155654874262855E-2</v>
          </cell>
          <cell r="K41">
            <v>0.1939642356791445</v>
          </cell>
        </row>
        <row r="42">
          <cell r="C42" t="str">
            <v>CASTELLON</v>
          </cell>
          <cell r="D42">
            <v>110190.89143395325</v>
          </cell>
          <cell r="E42">
            <v>8937.092674262225</v>
          </cell>
          <cell r="F42">
            <v>119127.98410821547</v>
          </cell>
          <cell r="G42">
            <v>11252.549872638758</v>
          </cell>
          <cell r="H42">
            <v>130380.53398085423</v>
          </cell>
          <cell r="I42">
            <v>0.1778876300308718</v>
          </cell>
          <cell r="J42">
            <v>1.4427673780492775E-2</v>
          </cell>
          <cell r="K42">
            <v>0.19231530381136458</v>
          </cell>
        </row>
        <row r="43">
          <cell r="C43" t="str">
            <v>VALENCIA</v>
          </cell>
          <cell r="D43">
            <v>623561.73747031821</v>
          </cell>
          <cell r="E43">
            <v>32740.656440086219</v>
          </cell>
          <cell r="F43">
            <v>656302.39391040441</v>
          </cell>
          <cell r="G43">
            <v>52795.814832409873</v>
          </cell>
          <cell r="H43">
            <v>709098.20874281425</v>
          </cell>
          <cell r="I43">
            <v>0.22828245260919797</v>
          </cell>
          <cell r="J43">
            <v>1.198617057951505E-2</v>
          </cell>
          <cell r="K43">
            <v>0.240268623188713</v>
          </cell>
        </row>
        <row r="44">
          <cell r="C44" t="str">
            <v>BADAJOZ</v>
          </cell>
          <cell r="D44">
            <v>103932.10235652822</v>
          </cell>
          <cell r="E44">
            <v>3346.6618951364967</v>
          </cell>
          <cell r="F44">
            <v>107278.76425166472</v>
          </cell>
          <cell r="G44">
            <v>14638.549406571326</v>
          </cell>
          <cell r="H44">
            <v>121917.31365823605</v>
          </cell>
          <cell r="I44">
            <v>0.15629616171058835</v>
          </cell>
          <cell r="J44">
            <v>5.0328088905445163E-3</v>
          </cell>
          <cell r="K44">
            <v>0.16132897060113288</v>
          </cell>
        </row>
        <row r="45">
          <cell r="C45" t="str">
            <v>CACERES</v>
          </cell>
          <cell r="D45">
            <v>67960.363620231277</v>
          </cell>
          <cell r="E45">
            <v>3486.32115498742</v>
          </cell>
          <cell r="F45">
            <v>71446.684775218702</v>
          </cell>
          <cell r="G45">
            <v>11753.467904850633</v>
          </cell>
          <cell r="H45">
            <v>83200.152680069339</v>
          </cell>
          <cell r="I45">
            <v>0.17523687179679046</v>
          </cell>
          <cell r="J45">
            <v>8.9895342039797328E-3</v>
          </cell>
          <cell r="K45">
            <v>0.1842264060007702</v>
          </cell>
        </row>
        <row r="46">
          <cell r="C46" t="str">
            <v>LA CORUÑA</v>
          </cell>
          <cell r="D46">
            <v>225331.33648875778</v>
          </cell>
          <cell r="E46">
            <v>12311.399789358526</v>
          </cell>
          <cell r="F46">
            <v>237642.7362781163</v>
          </cell>
          <cell r="G46">
            <v>29337.700989382301</v>
          </cell>
          <cell r="H46">
            <v>266980.43726749858</v>
          </cell>
          <cell r="I46">
            <v>0.19938232503272388</v>
          </cell>
          <cell r="J46">
            <v>1.0893626925841086E-2</v>
          </cell>
          <cell r="K46">
            <v>0.21027595195856497</v>
          </cell>
        </row>
        <row r="47">
          <cell r="C47" t="str">
            <v>LUGO</v>
          </cell>
          <cell r="D47">
            <v>39062.163712193382</v>
          </cell>
          <cell r="E47">
            <v>3273.9683811657646</v>
          </cell>
          <cell r="F47">
            <v>42336.132093359149</v>
          </cell>
          <cell r="G47">
            <v>6867.4750557650414</v>
          </cell>
          <cell r="H47">
            <v>49203.607149124189</v>
          </cell>
          <cell r="I47">
            <v>0.12036904878649507</v>
          </cell>
          <cell r="J47">
            <v>1.0088649023683486E-2</v>
          </cell>
          <cell r="K47">
            <v>0.13045769781017855</v>
          </cell>
        </row>
        <row r="48">
          <cell r="C48" t="str">
            <v>ORENSE</v>
          </cell>
          <cell r="D48">
            <v>40071.332632503145</v>
          </cell>
          <cell r="E48">
            <v>2295.9307836655598</v>
          </cell>
          <cell r="F48">
            <v>42367.263416168702</v>
          </cell>
          <cell r="G48">
            <v>6471.0082543829194</v>
          </cell>
          <cell r="H48">
            <v>48838.271670551621</v>
          </cell>
          <cell r="I48">
            <v>0.13178194917833266</v>
          </cell>
          <cell r="J48">
            <v>7.5505907583559208E-3</v>
          </cell>
          <cell r="K48">
            <v>0.13933253993668859</v>
          </cell>
        </row>
        <row r="49">
          <cell r="C49" t="str">
            <v>PONTEVEDRA</v>
          </cell>
          <cell r="D49">
            <v>152946.8524071342</v>
          </cell>
          <cell r="E49">
            <v>8320.1075335091809</v>
          </cell>
          <cell r="F49">
            <v>161266.95994064337</v>
          </cell>
          <cell r="G49">
            <v>23460.702382586187</v>
          </cell>
          <cell r="H49">
            <v>184727.66232322957</v>
          </cell>
          <cell r="I49">
            <v>0.16145351521688123</v>
          </cell>
          <cell r="J49">
            <v>8.7828587978503181E-3</v>
          </cell>
          <cell r="K49">
            <v>0.17023637401473155</v>
          </cell>
        </row>
        <row r="50">
          <cell r="C50" t="str">
            <v>MADRID</v>
          </cell>
          <cell r="D50">
            <v>2472106.9891253919</v>
          </cell>
          <cell r="E50">
            <v>307439.66168513714</v>
          </cell>
          <cell r="F50">
            <v>2779546.650810529</v>
          </cell>
          <cell r="G50">
            <v>248042.75740057396</v>
          </cell>
          <cell r="H50">
            <v>3027589.4082111032</v>
          </cell>
          <cell r="I50">
            <v>0.35009456380280729</v>
          </cell>
          <cell r="J50">
            <v>4.3538954716284446E-2</v>
          </cell>
          <cell r="K50">
            <v>0.39363351851909173</v>
          </cell>
        </row>
        <row r="51">
          <cell r="C51" t="str">
            <v>MURCIA</v>
          </cell>
          <cell r="D51">
            <v>209591.38830475934</v>
          </cell>
          <cell r="E51">
            <v>9537.6820220341615</v>
          </cell>
          <cell r="F51">
            <v>219129.0703267935</v>
          </cell>
          <cell r="G51">
            <v>24322.822419361197</v>
          </cell>
          <cell r="H51">
            <v>243451.89274615468</v>
          </cell>
          <cell r="I51">
            <v>0.13304450083712255</v>
          </cell>
          <cell r="J51">
            <v>6.0543334057199813E-3</v>
          </cell>
          <cell r="K51">
            <v>0.13909883424284253</v>
          </cell>
        </row>
        <row r="52">
          <cell r="C52" t="str">
            <v>NAVARRA</v>
          </cell>
          <cell r="D52">
            <v>75620.517586753325</v>
          </cell>
          <cell r="E52">
            <v>11009.411676074202</v>
          </cell>
          <cell r="F52">
            <v>86629.929262827529</v>
          </cell>
          <cell r="G52">
            <v>11151.345816312029</v>
          </cell>
          <cell r="H52">
            <v>97781.275079139552</v>
          </cell>
          <cell r="I52">
            <v>0.11112901662331948</v>
          </cell>
          <cell r="J52">
            <v>1.6179009774163932E-2</v>
          </cell>
          <cell r="K52">
            <v>0.1273080263974834</v>
          </cell>
        </row>
        <row r="53">
          <cell r="C53" t="str">
            <v>ALAVA</v>
          </cell>
          <cell r="D53">
            <v>54810.228658621956</v>
          </cell>
          <cell r="E53">
            <v>3283.3609487419881</v>
          </cell>
          <cell r="F53">
            <v>58093.589607363945</v>
          </cell>
          <cell r="G53">
            <v>9912.7413352242111</v>
          </cell>
          <cell r="H53">
            <v>68006.33094258816</v>
          </cell>
          <cell r="I53">
            <v>0.16117242424728279</v>
          </cell>
          <cell r="J53">
            <v>9.6548993999564445E-3</v>
          </cell>
          <cell r="K53">
            <v>0.17082732364723924</v>
          </cell>
        </row>
        <row r="54">
          <cell r="C54" t="str">
            <v>GUIPUZCOA</v>
          </cell>
          <cell r="D54">
            <v>90911.361098956579</v>
          </cell>
          <cell r="E54">
            <v>11668.504881417368</v>
          </cell>
          <cell r="F54">
            <v>102579.86598037394</v>
          </cell>
          <cell r="G54">
            <v>16156.920193398331</v>
          </cell>
          <cell r="H54">
            <v>118736.78617377227</v>
          </cell>
          <cell r="I54">
            <v>0.12446381977995874</v>
          </cell>
          <cell r="J54">
            <v>1.5974974646804276E-2</v>
          </cell>
          <cell r="K54">
            <v>0.14043879442676302</v>
          </cell>
        </row>
        <row r="55">
          <cell r="C55" t="str">
            <v>VIZCAYA</v>
          </cell>
          <cell r="D55">
            <v>301242.09108967532</v>
          </cell>
          <cell r="E55">
            <v>11315.740117309333</v>
          </cell>
          <cell r="F55">
            <v>312557.83120698464</v>
          </cell>
          <cell r="G55">
            <v>43224.91246062766</v>
          </cell>
          <cell r="H55">
            <v>355782.74366761232</v>
          </cell>
          <cell r="I55">
            <v>0.25905543208542758</v>
          </cell>
          <cell r="J55">
            <v>9.7310569543993131E-3</v>
          </cell>
          <cell r="K55">
            <v>0.26878648903982688</v>
          </cell>
        </row>
        <row r="56">
          <cell r="C56" t="str">
            <v>LA RIOJA</v>
          </cell>
          <cell r="D56">
            <v>59969.326864503353</v>
          </cell>
          <cell r="E56">
            <v>5199.6332199506533</v>
          </cell>
          <cell r="F56">
            <v>65168.960084454004</v>
          </cell>
          <cell r="G56">
            <v>5897.3297571021176</v>
          </cell>
          <cell r="H56">
            <v>71066.289841556121</v>
          </cell>
          <cell r="I56">
            <v>0.18434063551510629</v>
          </cell>
          <cell r="J56">
            <v>1.5983232467772005E-2</v>
          </cell>
          <cell r="K56">
            <v>0.2003238679828783</v>
          </cell>
        </row>
        <row r="57">
          <cell r="C57" t="str">
            <v>CEUTA</v>
          </cell>
          <cell r="D57">
            <v>29462.685712640734</v>
          </cell>
          <cell r="E57">
            <v>1040.91575369519</v>
          </cell>
          <cell r="F57">
            <v>30503.601466335924</v>
          </cell>
          <cell r="G57">
            <v>2464.8581873172543</v>
          </cell>
          <cell r="H57">
            <v>32968.459653653175</v>
          </cell>
          <cell r="I57">
            <v>0.353889131004405</v>
          </cell>
          <cell r="J57">
            <v>1.2502891797333342E-2</v>
          </cell>
          <cell r="K57">
            <v>0.36639202280173833</v>
          </cell>
        </row>
        <row r="58">
          <cell r="C58" t="str">
            <v>MELILLA</v>
          </cell>
          <cell r="D58">
            <v>26256.848580680817</v>
          </cell>
          <cell r="E58">
            <v>646.03316910706212</v>
          </cell>
          <cell r="F58">
            <v>26902.881749787877</v>
          </cell>
          <cell r="G58">
            <v>2260.0202698237308</v>
          </cell>
          <cell r="H58">
            <v>29162.902019611607</v>
          </cell>
          <cell r="I58">
            <v>0.30355089169447991</v>
          </cell>
          <cell r="J58">
            <v>7.4686778934676947E-3</v>
          </cell>
          <cell r="K58">
            <v>0.31101956958794758</v>
          </cell>
        </row>
        <row r="59">
          <cell r="C59" t="str">
            <v>TOTAL GENERAL</v>
          </cell>
          <cell r="D59">
            <v>11749644.221450001</v>
          </cell>
          <cell r="E59">
            <v>871052.94590999989</v>
          </cell>
          <cell r="F59">
            <v>12620697.16736</v>
          </cell>
          <cell r="G59">
            <v>1326038.4762299999</v>
          </cell>
          <cell r="H59">
            <v>13946735.64359</v>
          </cell>
          <cell r="I59">
            <v>0.24073619031269958</v>
          </cell>
          <cell r="J59">
            <v>1.7846835513216027E-2</v>
          </cell>
          <cell r="K59">
            <v>0.25858302582591558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regio total salud"/>
      <sheetName val="regio total salud2"/>
      <sheetName val="AS + RE"/>
      <sheetName val="regio AS+RE"/>
      <sheetName val="regio subsi"/>
      <sheetName val="Datas prov resumidos"/>
      <sheetName val="Siniestralidad x CCAA"/>
      <sheetName val="Pob 2022"/>
      <sheetName val="2020"/>
      <sheetName val="2021"/>
      <sheetName val="Pob 2024"/>
      <sheetName val="POb 2925"/>
    </sheetNames>
    <sheetDataSet>
      <sheetData sheetId="0">
        <row r="48">
          <cell r="X48">
            <v>12897626813.51058</v>
          </cell>
        </row>
      </sheetData>
      <sheetData sheetId="1"/>
      <sheetData sheetId="2"/>
      <sheetData sheetId="3"/>
      <sheetData sheetId="4">
        <row r="4">
          <cell r="C4" t="str">
            <v>ALMERIA</v>
          </cell>
          <cell r="D4" t="str">
            <v>Almeria</v>
          </cell>
          <cell r="E4">
            <v>143537.68963521614</v>
          </cell>
          <cell r="F4">
            <v>130130285.59772685</v>
          </cell>
          <cell r="H4">
            <v>906.59314587295785</v>
          </cell>
          <cell r="I4">
            <v>777336</v>
          </cell>
          <cell r="J4">
            <v>0.18465334120022248</v>
          </cell>
          <cell r="AC4" t="str">
            <v>ANDALUCIA</v>
          </cell>
          <cell r="AD4">
            <v>2002437.2829211773</v>
          </cell>
          <cell r="AE4">
            <v>8708421</v>
          </cell>
          <cell r="AF4">
            <v>0.22994263631962411</v>
          </cell>
        </row>
        <row r="5">
          <cell r="C5" t="str">
            <v>CADIZ</v>
          </cell>
          <cell r="D5" t="str">
            <v>Cádiz</v>
          </cell>
          <cell r="E5">
            <v>247259.82968218304</v>
          </cell>
          <cell r="F5">
            <v>234087681.28264773</v>
          </cell>
          <cell r="H5">
            <v>946.72750354772052</v>
          </cell>
          <cell r="I5">
            <v>1263436</v>
          </cell>
          <cell r="J5">
            <v>0.19570427760660852</v>
          </cell>
          <cell r="AC5" t="str">
            <v>ARAGON</v>
          </cell>
          <cell r="AD5">
            <v>320767.90918183146</v>
          </cell>
          <cell r="AE5">
            <v>1374302</v>
          </cell>
          <cell r="AF5">
            <v>0.23340423661017118</v>
          </cell>
        </row>
        <row r="6">
          <cell r="C6" t="str">
            <v>CORDOBA</v>
          </cell>
          <cell r="D6" t="str">
            <v>Córdoba</v>
          </cell>
          <cell r="E6">
            <v>180243.97553512215</v>
          </cell>
          <cell r="F6">
            <v>171296385.66165546</v>
          </cell>
          <cell r="H6">
            <v>950.35845249805209</v>
          </cell>
          <cell r="I6">
            <v>772389</v>
          </cell>
          <cell r="J6">
            <v>0.23335906587887989</v>
          </cell>
          <cell r="AC6" t="str">
            <v>ASTURIAS</v>
          </cell>
          <cell r="AD6">
            <v>205045.88495982849</v>
          </cell>
          <cell r="AE6">
            <v>1017755</v>
          </cell>
          <cell r="AF6">
            <v>0.20146880630390268</v>
          </cell>
        </row>
        <row r="7">
          <cell r="C7" t="str">
            <v>GRANADA</v>
          </cell>
          <cell r="D7" t="str">
            <v>Granada</v>
          </cell>
          <cell r="E7">
            <v>157016.45631512799</v>
          </cell>
          <cell r="F7">
            <v>157269437.89776808</v>
          </cell>
          <cell r="H7">
            <v>1001.6111787807283</v>
          </cell>
          <cell r="I7">
            <v>948905</v>
          </cell>
          <cell r="J7">
            <v>0.16547120767108192</v>
          </cell>
          <cell r="AC7" t="str">
            <v>BALEARES</v>
          </cell>
          <cell r="AD7">
            <v>406158.724026246</v>
          </cell>
          <cell r="AE7">
            <v>1257667</v>
          </cell>
          <cell r="AF7">
            <v>0.32294615667441856</v>
          </cell>
        </row>
        <row r="8">
          <cell r="C8" t="str">
            <v>HUELVA</v>
          </cell>
          <cell r="D8" t="str">
            <v>Huelva</v>
          </cell>
          <cell r="E8">
            <v>103505.47148534271</v>
          </cell>
          <cell r="F8">
            <v>89138031.467171714</v>
          </cell>
          <cell r="H8">
            <v>861.19149246901839</v>
          </cell>
          <cell r="I8">
            <v>541163</v>
          </cell>
          <cell r="J8">
            <v>0.19126487118547039</v>
          </cell>
          <cell r="AC8" t="str">
            <v>CANARIAS</v>
          </cell>
          <cell r="AD8">
            <v>512462.59838192456</v>
          </cell>
          <cell r="AE8">
            <v>2265555</v>
          </cell>
          <cell r="AF8">
            <v>0.22619737697028966</v>
          </cell>
        </row>
        <row r="9">
          <cell r="C9" t="str">
            <v>JAEN</v>
          </cell>
          <cell r="D9" t="str">
            <v>Jaen</v>
          </cell>
          <cell r="E9">
            <v>94704.792477450508</v>
          </cell>
          <cell r="F9">
            <v>88677516.790672794</v>
          </cell>
          <cell r="H9">
            <v>936.35722618564603</v>
          </cell>
          <cell r="I9">
            <v>617723</v>
          </cell>
          <cell r="J9">
            <v>0.15331271860923182</v>
          </cell>
          <cell r="AC9" t="str">
            <v>CANTABRIA</v>
          </cell>
          <cell r="AD9">
            <v>86761.507960219358</v>
          </cell>
          <cell r="AE9">
            <v>594803</v>
          </cell>
          <cell r="AF9">
            <v>0.14586595555203885</v>
          </cell>
        </row>
        <row r="10">
          <cell r="C10" t="str">
            <v>MALAGA</v>
          </cell>
          <cell r="D10" t="str">
            <v>Malaga</v>
          </cell>
          <cell r="E10">
            <v>553561.56141017645</v>
          </cell>
          <cell r="F10">
            <v>529979225.76892883</v>
          </cell>
          <cell r="H10">
            <v>957.39889239929789</v>
          </cell>
          <cell r="I10">
            <v>1801477</v>
          </cell>
          <cell r="J10">
            <v>0.30728205878297443</v>
          </cell>
          <cell r="AC10" t="str">
            <v>CASTILLA LA MANCHA</v>
          </cell>
          <cell r="AD10">
            <v>402285.84939305048</v>
          </cell>
          <cell r="AE10">
            <v>2138516</v>
          </cell>
          <cell r="AF10">
            <v>0.18811449126078575</v>
          </cell>
        </row>
        <row r="11">
          <cell r="C11" t="str">
            <v>SEVILLA</v>
          </cell>
          <cell r="D11" t="str">
            <v>Sevilla</v>
          </cell>
          <cell r="E11">
            <v>522607.50638055848</v>
          </cell>
          <cell r="F11">
            <v>477579786.38946277</v>
          </cell>
          <cell r="H11">
            <v>913.84027316609786</v>
          </cell>
          <cell r="I11">
            <v>1985992</v>
          </cell>
          <cell r="J11">
            <v>0.26314683361290403</v>
          </cell>
          <cell r="AC11" t="str">
            <v>CASTILLA LEON</v>
          </cell>
          <cell r="AD11">
            <v>506912.66349604883</v>
          </cell>
          <cell r="AE11">
            <v>2408383</v>
          </cell>
          <cell r="AF11">
            <v>0.21047842618721724</v>
          </cell>
        </row>
        <row r="12">
          <cell r="C12" t="str">
            <v>HUESCA</v>
          </cell>
          <cell r="D12" t="str">
            <v>Huesca</v>
          </cell>
          <cell r="E12">
            <v>51119.550111322271</v>
          </cell>
          <cell r="F12">
            <v>49417517.74997817</v>
          </cell>
          <cell r="H12">
            <v>966.70486423222405</v>
          </cell>
          <cell r="I12">
            <v>231456</v>
          </cell>
          <cell r="J12">
            <v>0.22086076883434549</v>
          </cell>
          <cell r="AC12" t="str">
            <v>CATALUÑA</v>
          </cell>
          <cell r="AD12">
            <v>2713700.8678905629</v>
          </cell>
          <cell r="AE12">
            <v>8161273</v>
          </cell>
          <cell r="AF12">
            <v>0.33250950775578308</v>
          </cell>
        </row>
        <row r="13">
          <cell r="C13" t="str">
            <v>TERUEL</v>
          </cell>
          <cell r="D13" t="str">
            <v>Teruel</v>
          </cell>
          <cell r="E13">
            <v>24746.176673906102</v>
          </cell>
          <cell r="F13">
            <v>22627436.045324545</v>
          </cell>
          <cell r="H13">
            <v>914.38109181465245</v>
          </cell>
          <cell r="I13">
            <v>136599</v>
          </cell>
          <cell r="J13">
            <v>0.18115928135569148</v>
          </cell>
          <cell r="AC13" t="str">
            <v>COM VALENCIANA</v>
          </cell>
          <cell r="AD13">
            <v>1206096.90985303</v>
          </cell>
          <cell r="AE13">
            <v>5477618</v>
          </cell>
          <cell r="AF13">
            <v>0.22018638573427901</v>
          </cell>
        </row>
        <row r="14">
          <cell r="C14" t="str">
            <v>ZARAGOZA</v>
          </cell>
          <cell r="D14" t="str">
            <v>Zaragoza</v>
          </cell>
          <cell r="E14">
            <v>244902.18239660311</v>
          </cell>
          <cell r="F14">
            <v>239153117.39602619</v>
          </cell>
          <cell r="H14">
            <v>976.52505606803174</v>
          </cell>
          <cell r="I14">
            <v>1006247</v>
          </cell>
          <cell r="J14">
            <v>0.24338177643918751</v>
          </cell>
          <cell r="AC14" t="str">
            <v>EXTREMADURA</v>
          </cell>
          <cell r="AD14">
            <v>176567.66123844919</v>
          </cell>
          <cell r="AE14">
            <v>1053625</v>
          </cell>
          <cell r="AF14">
            <v>0.16758112349123189</v>
          </cell>
        </row>
        <row r="15">
          <cell r="C15" t="str">
            <v>ASTURIAS</v>
          </cell>
          <cell r="D15" t="str">
            <v>Asturias</v>
          </cell>
          <cell r="E15">
            <v>205045.88495982849</v>
          </cell>
          <cell r="F15">
            <v>191277024.61443734</v>
          </cell>
          <cell r="H15">
            <v>932.84985773750759</v>
          </cell>
          <cell r="I15">
            <v>1017755</v>
          </cell>
          <cell r="J15">
            <v>0.20146880630390268</v>
          </cell>
          <cell r="AC15" t="str">
            <v>GALICIA</v>
          </cell>
          <cell r="AD15">
            <v>491450.29096119542</v>
          </cell>
          <cell r="AE15">
            <v>2719518</v>
          </cell>
          <cell r="AF15">
            <v>0.1807122773084037</v>
          </cell>
        </row>
        <row r="16">
          <cell r="C16" t="str">
            <v>BALEARES</v>
          </cell>
          <cell r="D16" t="str">
            <v>Baleares (Illes)</v>
          </cell>
          <cell r="E16">
            <v>406158.724026246</v>
          </cell>
          <cell r="F16">
            <v>472488255.65880513</v>
          </cell>
          <cell r="H16">
            <v>1163.3093854910596</v>
          </cell>
          <cell r="I16">
            <v>1257667</v>
          </cell>
          <cell r="J16">
            <v>0.32294615667441856</v>
          </cell>
          <cell r="AC16" t="str">
            <v>MADRID</v>
          </cell>
          <cell r="AD16">
            <v>2878766.4706996428</v>
          </cell>
          <cell r="AE16">
            <v>7148686</v>
          </cell>
          <cell r="AF16">
            <v>0.40269868766087119</v>
          </cell>
        </row>
        <row r="17">
          <cell r="C17" t="str">
            <v>LAS PALMAS</v>
          </cell>
          <cell r="D17" t="str">
            <v>Palmas (Las)</v>
          </cell>
          <cell r="E17">
            <v>258642.60308085231</v>
          </cell>
          <cell r="F17">
            <v>245315540.59303638</v>
          </cell>
          <cell r="H17">
            <v>948.47305769015225</v>
          </cell>
          <cell r="I17">
            <v>1175109</v>
          </cell>
          <cell r="J17">
            <v>0.22010094644909733</v>
          </cell>
          <cell r="AC17" t="str">
            <v>MURCIA</v>
          </cell>
          <cell r="AD17">
            <v>221855.04444913339</v>
          </cell>
          <cell r="AE17">
            <v>1596882</v>
          </cell>
          <cell r="AF17">
            <v>0.13893014289667827</v>
          </cell>
        </row>
        <row r="18">
          <cell r="C18" t="str">
            <v>S.C. TENERIFE</v>
          </cell>
          <cell r="D18" t="str">
            <v>S.C.Tenerife</v>
          </cell>
          <cell r="E18">
            <v>253819.99530107225</v>
          </cell>
          <cell r="F18">
            <v>237195501.43002161</v>
          </cell>
          <cell r="H18">
            <v>934.50282019219469</v>
          </cell>
          <cell r="I18">
            <v>1090446</v>
          </cell>
          <cell r="J18">
            <v>0.23276713867635102</v>
          </cell>
          <cell r="AC18" t="str">
            <v>NAVARRA</v>
          </cell>
          <cell r="AD18">
            <v>89575.114166440268</v>
          </cell>
          <cell r="AE18">
            <v>686508</v>
          </cell>
          <cell r="AF18">
            <v>0.13047934498423946</v>
          </cell>
        </row>
        <row r="19">
          <cell r="C19" t="str">
            <v>CANTABRIA</v>
          </cell>
          <cell r="D19" t="str">
            <v>Cantabria</v>
          </cell>
          <cell r="E19">
            <v>86761.507960219358</v>
          </cell>
          <cell r="F19">
            <v>81940565.010472834</v>
          </cell>
          <cell r="H19">
            <v>944.43454173298881</v>
          </cell>
          <cell r="I19">
            <v>594803</v>
          </cell>
          <cell r="J19">
            <v>0.14586595555203885</v>
          </cell>
          <cell r="AC19" t="str">
            <v>PAIS VASCO</v>
          </cell>
          <cell r="AD19">
            <v>490177.55926522193</v>
          </cell>
          <cell r="AE19">
            <v>2246534</v>
          </cell>
          <cell r="AF19">
            <v>0.21819280690397827</v>
          </cell>
        </row>
        <row r="20">
          <cell r="C20" t="str">
            <v>ALBACETE</v>
          </cell>
          <cell r="D20" t="str">
            <v>Albacete</v>
          </cell>
          <cell r="E20">
            <v>66329.211741663268</v>
          </cell>
          <cell r="F20">
            <v>64772451.174487859</v>
          </cell>
          <cell r="H20">
            <v>976.52978942010304</v>
          </cell>
          <cell r="I20">
            <v>391517</v>
          </cell>
          <cell r="J20">
            <v>0.16941591742290441</v>
          </cell>
          <cell r="AC20" t="str">
            <v>LA RIOJA</v>
          </cell>
          <cell r="AD20">
            <v>62824.096595018906</v>
          </cell>
          <cell r="AE20">
            <v>328231</v>
          </cell>
          <cell r="AF20">
            <v>0.19140208144574677</v>
          </cell>
        </row>
        <row r="21">
          <cell r="C21" t="str">
            <v>CIUDAD REAL</v>
          </cell>
          <cell r="D21" t="str">
            <v>Ciudad Real</v>
          </cell>
          <cell r="E21">
            <v>72607.104060590544</v>
          </cell>
          <cell r="F21">
            <v>67410280.03026551</v>
          </cell>
          <cell r="H21">
            <v>928.42540550869114</v>
          </cell>
          <cell r="I21">
            <v>495632</v>
          </cell>
          <cell r="J21">
            <v>0.14649397952632304</v>
          </cell>
          <cell r="AC21" t="str">
            <v>CEUTA</v>
          </cell>
          <cell r="AD21">
            <v>31051.542399993567</v>
          </cell>
          <cell r="AE21">
            <v>83792</v>
          </cell>
          <cell r="AF21">
            <v>0.37057884284888254</v>
          </cell>
        </row>
        <row r="22">
          <cell r="C22" t="str">
            <v>CUENCA</v>
          </cell>
          <cell r="D22" t="str">
            <v>Cuenca</v>
          </cell>
          <cell r="E22">
            <v>31902.689272500062</v>
          </cell>
          <cell r="F22">
            <v>30979047.777520962</v>
          </cell>
          <cell r="H22">
            <v>971.04816189350925</v>
          </cell>
          <cell r="I22">
            <v>200466</v>
          </cell>
          <cell r="J22">
            <v>0.1591426440019757</v>
          </cell>
          <cell r="AC22" t="str">
            <v>MELILLA</v>
          </cell>
          <cell r="AD22">
            <v>26332.695300986623</v>
          </cell>
          <cell r="AE22">
            <v>87074</v>
          </cell>
          <cell r="AF22">
            <v>0.30241743001339805</v>
          </cell>
        </row>
        <row r="23">
          <cell r="C23" t="str">
            <v>GUADALAJARA</v>
          </cell>
          <cell r="D23" t="str">
            <v>Guadalajara</v>
          </cell>
          <cell r="E23">
            <v>68697.230611248757</v>
          </cell>
          <cell r="F23">
            <v>62161380.373821013</v>
          </cell>
          <cell r="H23">
            <v>904.8600623449654</v>
          </cell>
          <cell r="I23">
            <v>288650</v>
          </cell>
          <cell r="J23">
            <v>0.23799490944482507</v>
          </cell>
          <cell r="AC23" t="str">
            <v>Total general</v>
          </cell>
          <cell r="AD23">
            <v>12831230.673140001</v>
          </cell>
          <cell r="AE23">
            <v>49355143</v>
          </cell>
          <cell r="AF23">
            <v>0.25997758071818372</v>
          </cell>
        </row>
        <row r="24">
          <cell r="C24" t="str">
            <v>TOLEDO</v>
          </cell>
          <cell r="D24" t="str">
            <v>Toledo</v>
          </cell>
          <cell r="E24">
            <v>162749.61370704786</v>
          </cell>
          <cell r="F24">
            <v>148264893.75173014</v>
          </cell>
          <cell r="H24">
            <v>910.99997336159299</v>
          </cell>
          <cell r="I24">
            <v>762251</v>
          </cell>
          <cell r="J24">
            <v>0.21351184020361777</v>
          </cell>
        </row>
        <row r="25">
          <cell r="C25" t="str">
            <v>AVILA</v>
          </cell>
          <cell r="D25" t="str">
            <v>Avila</v>
          </cell>
          <cell r="E25">
            <v>48924.053861448963</v>
          </cell>
          <cell r="F25">
            <v>42479446.587356068</v>
          </cell>
          <cell r="H25">
            <v>868.27323646679451</v>
          </cell>
          <cell r="I25">
            <v>161301</v>
          </cell>
          <cell r="J25">
            <v>0.30330905488155041</v>
          </cell>
        </row>
        <row r="26">
          <cell r="C26" t="str">
            <v>BURGOS</v>
          </cell>
          <cell r="D26" t="str">
            <v>Burgos</v>
          </cell>
          <cell r="E26">
            <v>74701.100820964857</v>
          </cell>
          <cell r="F26">
            <v>69396307.923250198</v>
          </cell>
          <cell r="H26">
            <v>928.98641600438282</v>
          </cell>
          <cell r="I26">
            <v>364682</v>
          </cell>
          <cell r="J26">
            <v>0.20483901267670152</v>
          </cell>
        </row>
        <row r="27">
          <cell r="C27" t="str">
            <v>LEON</v>
          </cell>
          <cell r="D27" t="str">
            <v>Leon</v>
          </cell>
          <cell r="E27">
            <v>79708.892198367656</v>
          </cell>
          <cell r="F27">
            <v>79357522.415948883</v>
          </cell>
          <cell r="H27">
            <v>995.59183708708008</v>
          </cell>
          <cell r="I27">
            <v>448368</v>
          </cell>
          <cell r="J27">
            <v>0.17777560441059054</v>
          </cell>
        </row>
        <row r="28">
          <cell r="C28" t="str">
            <v>PALENCIA</v>
          </cell>
          <cell r="D28" t="str">
            <v>Palencia</v>
          </cell>
          <cell r="E28">
            <v>26821.462607752332</v>
          </cell>
          <cell r="F28">
            <v>26614617.468393419</v>
          </cell>
          <cell r="H28">
            <v>992.28807383162143</v>
          </cell>
          <cell r="I28">
            <v>159221</v>
          </cell>
          <cell r="J28">
            <v>0.16845430318709423</v>
          </cell>
        </row>
        <row r="29">
          <cell r="C29" t="str">
            <v>SALAMANCA</v>
          </cell>
          <cell r="D29" t="str">
            <v>Salamanca</v>
          </cell>
          <cell r="E29">
            <v>74828.833869480179</v>
          </cell>
          <cell r="F29">
            <v>76757514.559338599</v>
          </cell>
          <cell r="H29">
            <v>1025.7745656336501</v>
          </cell>
          <cell r="I29">
            <v>328757</v>
          </cell>
          <cell r="J29">
            <v>0.22761137822002322</v>
          </cell>
        </row>
        <row r="30">
          <cell r="C30" t="str">
            <v>SEGOVIA</v>
          </cell>
          <cell r="D30" t="str">
            <v>Segovia</v>
          </cell>
          <cell r="E30">
            <v>41523.09354936055</v>
          </cell>
          <cell r="F30">
            <v>39265910.162088715</v>
          </cell>
          <cell r="H30">
            <v>945.6402884677027</v>
          </cell>
          <cell r="I30">
            <v>159065</v>
          </cell>
          <cell r="J30">
            <v>0.26104481532304752</v>
          </cell>
        </row>
        <row r="31">
          <cell r="C31" t="str">
            <v>SORIA</v>
          </cell>
          <cell r="D31" t="str">
            <v>Soria</v>
          </cell>
          <cell r="E31">
            <v>18424.211154116281</v>
          </cell>
          <cell r="F31">
            <v>18576009.847747032</v>
          </cell>
          <cell r="H31">
            <v>1008.2390878155364</v>
          </cell>
          <cell r="I31">
            <v>90473</v>
          </cell>
          <cell r="J31">
            <v>0.20364319912146475</v>
          </cell>
        </row>
        <row r="32">
          <cell r="C32" t="str">
            <v>VALLADOLID</v>
          </cell>
          <cell r="D32" t="str">
            <v>Valladolid</v>
          </cell>
          <cell r="E32">
            <v>115377.06817996656</v>
          </cell>
          <cell r="F32">
            <v>112682820.43095125</v>
          </cell>
          <cell r="H32">
            <v>976.6483254296877</v>
          </cell>
          <cell r="I32">
            <v>531233</v>
          </cell>
          <cell r="J32">
            <v>0.21718731362691429</v>
          </cell>
        </row>
        <row r="33">
          <cell r="C33" t="str">
            <v>ZAMORA</v>
          </cell>
          <cell r="D33" t="str">
            <v>Zamora</v>
          </cell>
          <cell r="E33">
            <v>26603.947254591425</v>
          </cell>
          <cell r="F33">
            <v>27353918.740477107</v>
          </cell>
          <cell r="H33">
            <v>1028.1902335284569</v>
          </cell>
          <cell r="I33">
            <v>165283</v>
          </cell>
          <cell r="J33">
            <v>0.1609599732252647</v>
          </cell>
        </row>
        <row r="34">
          <cell r="C34" t="str">
            <v>BARCELONA</v>
          </cell>
          <cell r="D34" t="str">
            <v>Barcelona</v>
          </cell>
          <cell r="E34">
            <v>2125156.053723881</v>
          </cell>
          <cell r="F34">
            <v>2275829971.0060425</v>
          </cell>
          <cell r="H34">
            <v>1070.9001661398643</v>
          </cell>
          <cell r="I34">
            <v>5980742</v>
          </cell>
          <cell r="J34">
            <v>0.35533317667337616</v>
          </cell>
        </row>
        <row r="35">
          <cell r="C35" t="str">
            <v>GERONA</v>
          </cell>
          <cell r="D35" t="str">
            <v>Girona</v>
          </cell>
          <cell r="E35">
            <v>222335.05371722108</v>
          </cell>
          <cell r="F35">
            <v>225353323.17252064</v>
          </cell>
          <cell r="H35">
            <v>1013.5753197925253</v>
          </cell>
          <cell r="I35">
            <v>835620</v>
          </cell>
          <cell r="J35">
            <v>0.26607196299420915</v>
          </cell>
        </row>
        <row r="36">
          <cell r="C36" t="str">
            <v>LERIDA</v>
          </cell>
          <cell r="D36" t="str">
            <v>Lleida</v>
          </cell>
          <cell r="E36">
            <v>120315.65453784916</v>
          </cell>
          <cell r="F36">
            <v>125898695.9407289</v>
          </cell>
          <cell r="H36">
            <v>1046.4032832994596</v>
          </cell>
          <cell r="I36">
            <v>461627</v>
          </cell>
          <cell r="J36">
            <v>0.26063391989170726</v>
          </cell>
        </row>
        <row r="37">
          <cell r="C37" t="str">
            <v>TARRAGONA</v>
          </cell>
          <cell r="D37" t="str">
            <v>Tarragona</v>
          </cell>
          <cell r="E37">
            <v>245894.10591161152</v>
          </cell>
          <cell r="F37">
            <v>238382610.28693497</v>
          </cell>
          <cell r="H37">
            <v>969.45231526868474</v>
          </cell>
          <cell r="I37">
            <v>883284</v>
          </cell>
          <cell r="J37">
            <v>0.27838623354618847</v>
          </cell>
        </row>
        <row r="38">
          <cell r="C38" t="str">
            <v>ALICANTE</v>
          </cell>
          <cell r="D38" t="str">
            <v>Alicante / Alacant</v>
          </cell>
          <cell r="E38">
            <v>403035.12018962624</v>
          </cell>
          <cell r="F38">
            <v>375768322.31698555</v>
          </cell>
          <cell r="H38">
            <v>932.34634773314099</v>
          </cell>
          <cell r="I38">
            <v>2057012</v>
          </cell>
          <cell r="J38">
            <v>0.19593231356434782</v>
          </cell>
        </row>
        <row r="39">
          <cell r="C39" t="str">
            <v>CASTELLON</v>
          </cell>
          <cell r="D39" t="str">
            <v>Castellon /Castelló</v>
          </cell>
          <cell r="E39">
            <v>122171.43138336632</v>
          </cell>
          <cell r="F39">
            <v>110235021.16320908</v>
          </cell>
          <cell r="H39">
            <v>902.29786059638172</v>
          </cell>
          <cell r="I39">
            <v>633641</v>
          </cell>
          <cell r="J39">
            <v>0.19280859569277606</v>
          </cell>
        </row>
        <row r="40">
          <cell r="C40" t="str">
            <v>VALENCIA</v>
          </cell>
          <cell r="D40" t="str">
            <v>Valencia / València</v>
          </cell>
          <cell r="E40">
            <v>680890.35828003753</v>
          </cell>
          <cell r="F40">
            <v>608597763.04736376</v>
          </cell>
          <cell r="H40">
            <v>893.82637842708129</v>
          </cell>
          <cell r="I40">
            <v>2786965</v>
          </cell>
          <cell r="J40">
            <v>0.24431248985187742</v>
          </cell>
        </row>
        <row r="41">
          <cell r="C41" t="str">
            <v>BADAJOZ</v>
          </cell>
          <cell r="D41" t="str">
            <v>Badajoz</v>
          </cell>
          <cell r="E41">
            <v>105160.74009880511</v>
          </cell>
          <cell r="F41">
            <v>98534885.401203573</v>
          </cell>
          <cell r="H41">
            <v>936.99307658565226</v>
          </cell>
          <cell r="I41">
            <v>665464</v>
          </cell>
          <cell r="J41">
            <v>0.15802618939387422</v>
          </cell>
        </row>
        <row r="42">
          <cell r="C42" t="str">
            <v>CACERES</v>
          </cell>
          <cell r="D42" t="str">
            <v>Cáceres</v>
          </cell>
          <cell r="E42">
            <v>71406.921139644081</v>
          </cell>
          <cell r="F42">
            <v>70428060.235701188</v>
          </cell>
          <cell r="H42">
            <v>986.29179233160573</v>
          </cell>
          <cell r="I42">
            <v>388161</v>
          </cell>
          <cell r="J42">
            <v>0.18396212174753279</v>
          </cell>
        </row>
        <row r="43">
          <cell r="C43" t="str">
            <v>LA CORUÑA</v>
          </cell>
          <cell r="D43" t="str">
            <v>Coruña (A)</v>
          </cell>
          <cell r="E43">
            <v>243831.00254319701</v>
          </cell>
          <cell r="F43">
            <v>225235225.47343758</v>
          </cell>
          <cell r="H43">
            <v>923.73497678390993</v>
          </cell>
          <cell r="I43">
            <v>1138685</v>
          </cell>
          <cell r="J43">
            <v>0.21413384961003001</v>
          </cell>
        </row>
        <row r="44">
          <cell r="C44" t="str">
            <v>LUGO</v>
          </cell>
          <cell r="D44" t="str">
            <v>Lugo</v>
          </cell>
          <cell r="E44">
            <v>41858.069914873515</v>
          </cell>
          <cell r="F44">
            <v>41131075.330957852</v>
          </cell>
          <cell r="H44">
            <v>982.63191338267279</v>
          </cell>
          <cell r="I44">
            <v>326726</v>
          </cell>
          <cell r="J44">
            <v>0.12811367909157373</v>
          </cell>
        </row>
        <row r="45">
          <cell r="C45" t="str">
            <v>ORENSE</v>
          </cell>
          <cell r="D45" t="str">
            <v>Ourense</v>
          </cell>
          <cell r="E45">
            <v>41591.935680022107</v>
          </cell>
          <cell r="F45">
            <v>39328216.547211811</v>
          </cell>
          <cell r="H45">
            <v>945.57312383280998</v>
          </cell>
          <cell r="I45">
            <v>305616</v>
          </cell>
          <cell r="J45">
            <v>0.13609214072568879</v>
          </cell>
        </row>
        <row r="46">
          <cell r="C46" t="str">
            <v>PONTEVEDRA</v>
          </cell>
          <cell r="D46" t="str">
            <v>Pontevedra</v>
          </cell>
          <cell r="E46">
            <v>164169.28282310278</v>
          </cell>
          <cell r="F46">
            <v>151813436.57002854</v>
          </cell>
          <cell r="H46">
            <v>924.73716129717138</v>
          </cell>
          <cell r="I46">
            <v>948491</v>
          </cell>
          <cell r="J46">
            <v>0.17308470277852164</v>
          </cell>
        </row>
        <row r="47">
          <cell r="C47" t="str">
            <v>MADRID</v>
          </cell>
          <cell r="D47" t="str">
            <v>Madrid</v>
          </cell>
          <cell r="E47">
            <v>2878766.4706996428</v>
          </cell>
          <cell r="F47">
            <v>3100229596.0257854</v>
          </cell>
          <cell r="H47">
            <v>1076.9298682544122</v>
          </cell>
          <cell r="I47">
            <v>7148686</v>
          </cell>
          <cell r="J47">
            <v>0.40269868766087119</v>
          </cell>
        </row>
        <row r="48">
          <cell r="C48" t="str">
            <v>MURCIA</v>
          </cell>
          <cell r="D48" t="str">
            <v>Murcia</v>
          </cell>
          <cell r="E48">
            <v>221855.04444913339</v>
          </cell>
          <cell r="F48">
            <v>206273744.31372812</v>
          </cell>
          <cell r="H48">
            <v>929.76810523243375</v>
          </cell>
          <cell r="I48">
            <v>1596882</v>
          </cell>
          <cell r="J48">
            <v>0.13893014289667827</v>
          </cell>
        </row>
        <row r="49">
          <cell r="C49" t="str">
            <v>NAVARRA</v>
          </cell>
          <cell r="D49" t="str">
            <v>Navarra</v>
          </cell>
          <cell r="E49">
            <v>89575.114166440268</v>
          </cell>
          <cell r="F49">
            <v>96940196.18166548</v>
          </cell>
          <cell r="H49">
            <v>1082.2224128181415</v>
          </cell>
          <cell r="I49">
            <v>686508</v>
          </cell>
          <cell r="J49">
            <v>0.13047934498423946</v>
          </cell>
        </row>
        <row r="50">
          <cell r="C50" t="str">
            <v>ALAVA</v>
          </cell>
          <cell r="D50" t="str">
            <v>Alava</v>
          </cell>
          <cell r="E50">
            <v>59270.238821612729</v>
          </cell>
          <cell r="F50">
            <v>58870878.661937743</v>
          </cell>
          <cell r="H50">
            <v>993.26204571442759</v>
          </cell>
          <cell r="I50">
            <v>343162</v>
          </cell>
          <cell r="J50">
            <v>0.17271795484818461</v>
          </cell>
        </row>
        <row r="51">
          <cell r="C51" t="str">
            <v>GUIPUZCOA</v>
          </cell>
          <cell r="D51" t="str">
            <v>Guipuzcoa</v>
          </cell>
          <cell r="E51">
            <v>100906.88573616938</v>
          </cell>
          <cell r="F51">
            <v>96543432.763065413</v>
          </cell>
          <cell r="H51">
            <v>956.757629162071</v>
          </cell>
          <cell r="I51">
            <v>733788</v>
          </cell>
          <cell r="J51">
            <v>0.1375150394067079</v>
          </cell>
        </row>
        <row r="52">
          <cell r="C52" t="str">
            <v>VIZCAYA</v>
          </cell>
          <cell r="D52" t="str">
            <v>Vizcaya</v>
          </cell>
          <cell r="E52">
            <v>330000.4347074398</v>
          </cell>
          <cell r="F52">
            <v>349341201.24748141</v>
          </cell>
          <cell r="H52">
            <v>1058.6083062502269</v>
          </cell>
          <cell r="I52">
            <v>1169584</v>
          </cell>
          <cell r="J52">
            <v>0.28215197429807504</v>
          </cell>
        </row>
        <row r="53">
          <cell r="C53" t="str">
            <v>LA RIOJA</v>
          </cell>
          <cell r="D53" t="str">
            <v>Rioja (La)</v>
          </cell>
          <cell r="E53">
            <v>62824.096595018906</v>
          </cell>
          <cell r="F53">
            <v>61668962.374153167</v>
          </cell>
          <cell r="H53">
            <v>981.6131980645572</v>
          </cell>
          <cell r="I53">
            <v>328231</v>
          </cell>
          <cell r="J53">
            <v>0.19140208144574677</v>
          </cell>
        </row>
        <row r="54">
          <cell r="C54" t="str">
            <v>CEUTA</v>
          </cell>
          <cell r="D54" t="str">
            <v>Ceuta</v>
          </cell>
          <cell r="E54">
            <v>31051.542399993567</v>
          </cell>
          <cell r="F54">
            <v>31226654.166606568</v>
          </cell>
          <cell r="H54">
            <v>1005.6393902871968</v>
          </cell>
          <cell r="I54">
            <v>83792</v>
          </cell>
          <cell r="J54">
            <v>0.37057884284888254</v>
          </cell>
        </row>
        <row r="55">
          <cell r="C55" t="str">
            <v>MELILLA</v>
          </cell>
          <cell r="D55" t="str">
            <v>Melilla</v>
          </cell>
          <cell r="E55">
            <v>26332.695300986623</v>
          </cell>
          <cell r="F55">
            <v>26350110.686316833</v>
          </cell>
          <cell r="H55">
            <v>1000.6613597708533</v>
          </cell>
          <cell r="I55">
            <v>87074</v>
          </cell>
          <cell r="J55">
            <v>0.30241743001339805</v>
          </cell>
        </row>
        <row r="56">
          <cell r="C56" t="str">
            <v>TOTAL GENERAL</v>
          </cell>
          <cell r="D56" t="str">
            <v>Total general</v>
          </cell>
          <cell r="E56">
            <v>12831230.673140001</v>
          </cell>
          <cell r="F56">
            <v>12897626813.510578</v>
          </cell>
          <cell r="H56">
            <v>1005.1745730446236</v>
          </cell>
          <cell r="I56" t="e">
            <v>#N/A</v>
          </cell>
          <cell r="J56" t="e">
            <v>#N/A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showGridLines="0" tabSelected="1" zoomScale="115" zoomScaleNormal="115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P21" sqref="P21"/>
    </sheetView>
  </sheetViews>
  <sheetFormatPr baseColWidth="10" defaultRowHeight="15" x14ac:dyDescent="0.25"/>
  <cols>
    <col min="1" max="1" width="38" customWidth="1"/>
    <col min="2" max="2" width="17.7109375" customWidth="1"/>
    <col min="3" max="3" width="16.5703125" customWidth="1"/>
    <col min="4" max="4" width="16.28515625" customWidth="1"/>
    <col min="5" max="5" width="17.7109375" customWidth="1"/>
    <col min="6" max="6" width="18.140625" customWidth="1"/>
    <col min="7" max="7" width="17.85546875" customWidth="1"/>
    <col min="8" max="8" width="17.140625" customWidth="1"/>
    <col min="9" max="9" width="17" customWidth="1"/>
    <col min="10" max="10" width="15.85546875" bestFit="1" customWidth="1"/>
    <col min="11" max="11" width="17.140625" customWidth="1"/>
    <col min="12" max="14" width="17.5703125" customWidth="1"/>
    <col min="15" max="16" width="18" customWidth="1"/>
  </cols>
  <sheetData>
    <row r="1" spans="1:16" ht="16.5" customHeight="1" x14ac:dyDescent="0.25"/>
    <row r="2" spans="1:16" x14ac:dyDescent="0.25">
      <c r="A2" s="29" t="s">
        <v>2</v>
      </c>
    </row>
    <row r="3" spans="1:16" x14ac:dyDescent="0.25">
      <c r="A3" s="49" t="s">
        <v>0</v>
      </c>
    </row>
    <row r="4" spans="1:16" x14ac:dyDescent="0.25">
      <c r="B4" s="51" t="s">
        <v>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  <c r="N4" s="53"/>
      <c r="O4" s="53"/>
      <c r="P4" s="53"/>
    </row>
    <row r="5" spans="1:16" ht="29.25" customHeight="1" x14ac:dyDescent="0.25">
      <c r="A5" s="1"/>
      <c r="B5" s="5">
        <v>2011</v>
      </c>
      <c r="C5" s="5">
        <v>2012</v>
      </c>
      <c r="D5" s="5">
        <v>2013</v>
      </c>
      <c r="E5" s="5">
        <v>2014</v>
      </c>
      <c r="F5" s="5">
        <v>2015</v>
      </c>
      <c r="G5" s="5">
        <v>2016</v>
      </c>
      <c r="H5" s="5">
        <v>2017</v>
      </c>
      <c r="I5" s="5">
        <v>2018</v>
      </c>
      <c r="J5" s="5">
        <v>2019</v>
      </c>
      <c r="K5" s="4">
        <v>2020</v>
      </c>
      <c r="L5" s="5">
        <v>2021</v>
      </c>
      <c r="M5" s="5">
        <v>2022</v>
      </c>
      <c r="N5" s="59">
        <v>2023</v>
      </c>
      <c r="O5" s="59">
        <v>2024</v>
      </c>
      <c r="P5" s="5">
        <v>2025</v>
      </c>
    </row>
    <row r="6" spans="1:16" x14ac:dyDescent="0.25">
      <c r="A6" s="1" t="s">
        <v>1</v>
      </c>
      <c r="B6" s="2">
        <v>8724961</v>
      </c>
      <c r="C6" s="2">
        <v>8789908</v>
      </c>
      <c r="D6" s="2">
        <v>8917790</v>
      </c>
      <c r="E6" s="2">
        <v>9001277</v>
      </c>
      <c r="F6" s="2">
        <v>9238689</v>
      </c>
      <c r="G6" s="2">
        <v>9568026</v>
      </c>
      <c r="H6" s="2">
        <v>9906056</v>
      </c>
      <c r="I6" s="2">
        <v>10267985</v>
      </c>
      <c r="J6" s="2">
        <v>10587100</v>
      </c>
      <c r="K6" s="2">
        <v>11056850.09268</v>
      </c>
      <c r="L6" s="2">
        <v>11553654</v>
      </c>
      <c r="M6" s="2">
        <v>12055249.80235</v>
      </c>
      <c r="N6" s="60">
        <v>12422414.220999999</v>
      </c>
      <c r="O6" s="60">
        <f>+CCAA!L24</f>
        <v>12620697.16736</v>
      </c>
      <c r="P6" s="82">
        <f>+CCAA!M24</f>
        <v>12831230.673140002</v>
      </c>
    </row>
    <row r="7" spans="1:16" x14ac:dyDescent="0.25">
      <c r="A7" s="1" t="s">
        <v>6</v>
      </c>
      <c r="B7" s="10">
        <v>0.18488810871291386</v>
      </c>
      <c r="C7" s="10">
        <v>0.18799183691975893</v>
      </c>
      <c r="D7" s="10">
        <v>0.19084511257548034</v>
      </c>
      <c r="E7" s="10">
        <v>0.19372560560471111</v>
      </c>
      <c r="F7" s="10">
        <v>0.19901075436373666</v>
      </c>
      <c r="G7" s="10">
        <v>0.20598354301882915</v>
      </c>
      <c r="H7" s="10">
        <v>0.21280899692747737</v>
      </c>
      <c r="I7" s="10">
        <v>0.21971576082855987</v>
      </c>
      <c r="J7" s="10">
        <v>0.22477728426934804</v>
      </c>
      <c r="K7" s="10">
        <f>+K6/47329981</f>
        <v>0.23361196981422833</v>
      </c>
      <c r="L7" s="11">
        <v>0.24410000000000001</v>
      </c>
      <c r="M7" s="55">
        <f>+M6/47615034</f>
        <v>0.2531815855124665</v>
      </c>
      <c r="N7" s="61">
        <v>0.25834087469989048</v>
      </c>
      <c r="O7" s="61">
        <f>+O6/[1]Prov!T26</f>
        <v>0.25858302582591558</v>
      </c>
      <c r="P7" s="55">
        <f>+CCAA!M47</f>
        <v>0.25997758071818372</v>
      </c>
    </row>
    <row r="8" spans="1:16" x14ac:dyDescent="0.25">
      <c r="A8" s="1" t="s">
        <v>3</v>
      </c>
      <c r="B8" s="2"/>
      <c r="C8" s="2">
        <f>(C6-B6)</f>
        <v>64947</v>
      </c>
      <c r="D8" s="2">
        <f t="shared" ref="D8:O8" si="0">(D6-C6)</f>
        <v>127882</v>
      </c>
      <c r="E8" s="2">
        <f t="shared" si="0"/>
        <v>83487</v>
      </c>
      <c r="F8" s="2">
        <f t="shared" si="0"/>
        <v>237412</v>
      </c>
      <c r="G8" s="2">
        <f t="shared" si="0"/>
        <v>329337</v>
      </c>
      <c r="H8" s="2">
        <f t="shared" si="0"/>
        <v>338030</v>
      </c>
      <c r="I8" s="2">
        <f t="shared" si="0"/>
        <v>361929</v>
      </c>
      <c r="J8" s="2">
        <f t="shared" si="0"/>
        <v>319115</v>
      </c>
      <c r="K8" s="2">
        <f t="shared" si="0"/>
        <v>469750.09267999977</v>
      </c>
      <c r="L8" s="2">
        <f t="shared" si="0"/>
        <v>496803.90732000023</v>
      </c>
      <c r="M8" s="2">
        <f t="shared" si="0"/>
        <v>501595.80234999955</v>
      </c>
      <c r="N8" s="2">
        <f t="shared" si="0"/>
        <v>367164.41864999942</v>
      </c>
      <c r="O8" s="60">
        <f t="shared" si="0"/>
        <v>198282.94636000134</v>
      </c>
      <c r="P8" s="82">
        <f>+P6-O6</f>
        <v>210533.5057800021</v>
      </c>
    </row>
    <row r="9" spans="1:16" x14ac:dyDescent="0.25">
      <c r="A9" s="1" t="s">
        <v>4</v>
      </c>
      <c r="B9" s="2"/>
      <c r="C9" s="8">
        <f>+C6/B6-1</f>
        <v>7.4438155081724133E-3</v>
      </c>
      <c r="D9" s="8">
        <f t="shared" ref="D9:O9" si="1">+D6/C6-1</f>
        <v>1.4548730202864402E-2</v>
      </c>
      <c r="E9" s="8">
        <f t="shared" si="1"/>
        <v>9.3618486194448902E-3</v>
      </c>
      <c r="F9" s="8">
        <f t="shared" si="1"/>
        <v>2.637536873934665E-2</v>
      </c>
      <c r="G9" s="8">
        <f t="shared" si="1"/>
        <v>3.5647590258747641E-2</v>
      </c>
      <c r="H9" s="8">
        <f t="shared" si="1"/>
        <v>3.5329126404965772E-2</v>
      </c>
      <c r="I9" s="8">
        <f t="shared" si="1"/>
        <v>3.6536135067275932E-2</v>
      </c>
      <c r="J9" s="8">
        <f t="shared" si="1"/>
        <v>3.1078639090337479E-2</v>
      </c>
      <c r="K9" s="8">
        <f t="shared" si="1"/>
        <v>4.4370043985605179E-2</v>
      </c>
      <c r="L9" s="8">
        <f t="shared" si="1"/>
        <v>4.4931775610207447E-2</v>
      </c>
      <c r="M9" s="8">
        <f t="shared" si="1"/>
        <v>4.3414473235047435E-2</v>
      </c>
      <c r="N9" s="8">
        <f t="shared" si="1"/>
        <v>3.0456807172790867E-2</v>
      </c>
      <c r="O9" s="81">
        <f t="shared" si="1"/>
        <v>1.5961707831703587E-2</v>
      </c>
      <c r="P9" s="83">
        <f>+P6/O6-1</f>
        <v>1.6681606648837999E-2</v>
      </c>
    </row>
    <row r="10" spans="1:16" x14ac:dyDescent="0.25">
      <c r="A10" s="6" t="s">
        <v>93</v>
      </c>
      <c r="B10" s="7">
        <v>6280792591.8415213</v>
      </c>
      <c r="C10" s="7">
        <v>6507193992.8838396</v>
      </c>
      <c r="D10" s="7">
        <v>6654993782.3367729</v>
      </c>
      <c r="E10" s="7">
        <v>6891989754.1388588</v>
      </c>
      <c r="F10" s="7">
        <v>7127274413.5889587</v>
      </c>
      <c r="G10" s="7">
        <v>7446769342.9559488</v>
      </c>
      <c r="H10" s="7">
        <v>7780454316.6480045</v>
      </c>
      <c r="I10" s="7">
        <v>8213210501.9579124</v>
      </c>
      <c r="J10" s="7">
        <v>8572053316.0831614</v>
      </c>
      <c r="K10" s="7">
        <v>9013341491.6771297</v>
      </c>
      <c r="L10" s="7">
        <v>9485443452.6816692</v>
      </c>
      <c r="M10" s="56">
        <v>10334948486.843952</v>
      </c>
      <c r="N10" s="7">
        <v>11098068654.580999</v>
      </c>
      <c r="O10" s="7">
        <f>+[1]Pri!$Q$16</f>
        <v>11578355012.995438</v>
      </c>
      <c r="P10" s="84">
        <f>+[2]data!$X$48</f>
        <v>12897626813.51058</v>
      </c>
    </row>
    <row r="11" spans="1:16" x14ac:dyDescent="0.25">
      <c r="A11" s="6" t="s">
        <v>5</v>
      </c>
      <c r="B11" s="6"/>
      <c r="C11" s="9">
        <f>+C10/B10-1</f>
        <v>3.6046629104804939E-2</v>
      </c>
      <c r="D11" s="9">
        <f t="shared" ref="D11:P11" si="2">+D10/C10-1</f>
        <v>2.271329080008444E-2</v>
      </c>
      <c r="E11" s="9">
        <f t="shared" si="2"/>
        <v>3.5611749545297E-2</v>
      </c>
      <c r="F11" s="9">
        <f t="shared" si="2"/>
        <v>3.413885798492422E-2</v>
      </c>
      <c r="G11" s="9">
        <f t="shared" si="2"/>
        <v>4.482708407548297E-2</v>
      </c>
      <c r="H11" s="9">
        <f t="shared" si="2"/>
        <v>4.4809360720658775E-2</v>
      </c>
      <c r="I11" s="9">
        <f t="shared" si="2"/>
        <v>5.5620940332999691E-2</v>
      </c>
      <c r="J11" s="9">
        <f t="shared" si="2"/>
        <v>4.3690931096884267E-2</v>
      </c>
      <c r="K11" s="9">
        <f t="shared" si="2"/>
        <v>5.1479868279168173E-2</v>
      </c>
      <c r="L11" s="9">
        <f t="shared" si="2"/>
        <v>5.237812873732528E-2</v>
      </c>
      <c r="M11" s="57">
        <f t="shared" si="2"/>
        <v>8.9558810655511856E-2</v>
      </c>
      <c r="N11" s="57">
        <f t="shared" si="2"/>
        <v>7.3838797426854619E-2</v>
      </c>
      <c r="O11" s="9">
        <f t="shared" si="2"/>
        <v>4.3276571209188486E-2</v>
      </c>
      <c r="P11" s="57">
        <f t="shared" si="2"/>
        <v>0.11394293913378917</v>
      </c>
    </row>
    <row r="12" spans="1:16" x14ac:dyDescent="0.25">
      <c r="A12" t="s">
        <v>8</v>
      </c>
    </row>
    <row r="14" spans="1:16" x14ac:dyDescent="0.25">
      <c r="A14" t="s">
        <v>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1745-8E50-44CF-9E01-7ABCCC9BA95D}">
  <dimension ref="B2:Q38"/>
  <sheetViews>
    <sheetView showGridLines="0" topLeftCell="A4" workbookViewId="0">
      <selection activeCell="P5" sqref="P5:Q38"/>
    </sheetView>
  </sheetViews>
  <sheetFormatPr baseColWidth="10" defaultRowHeight="15" x14ac:dyDescent="0.25"/>
  <cols>
    <col min="2" max="2" width="26.85546875" customWidth="1"/>
    <col min="14" max="14" width="13.42578125" customWidth="1"/>
    <col min="15" max="15" width="12.7109375" customWidth="1"/>
    <col min="17" max="17" width="11.5703125" style="45"/>
  </cols>
  <sheetData>
    <row r="2" spans="2:17" x14ac:dyDescent="0.25">
      <c r="B2" s="29" t="s">
        <v>47</v>
      </c>
    </row>
    <row r="3" spans="2:17" x14ac:dyDescent="0.25">
      <c r="B3" s="49" t="s">
        <v>28</v>
      </c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1" t="s">
        <v>48</v>
      </c>
      <c r="C6" s="2">
        <v>30084</v>
      </c>
      <c r="D6" s="2">
        <v>27518</v>
      </c>
      <c r="E6" s="2">
        <v>27259</v>
      </c>
      <c r="F6" s="2">
        <v>27420</v>
      </c>
      <c r="G6" s="2">
        <v>27797</v>
      </c>
      <c r="H6" s="2">
        <v>30070</v>
      </c>
      <c r="I6" s="2">
        <v>32695</v>
      </c>
      <c r="J6" s="2">
        <v>30217</v>
      </c>
      <c r="K6" s="2">
        <v>35037</v>
      </c>
      <c r="L6" s="2">
        <v>38479</v>
      </c>
      <c r="M6" s="2">
        <v>40113</v>
      </c>
      <c r="N6" s="2">
        <v>43239</v>
      </c>
      <c r="O6" s="60">
        <v>45530</v>
      </c>
      <c r="P6" s="82">
        <f>+VLOOKUP(B6,[1]Prov!$C$7:$F$58,4,0)</f>
        <v>46937.325821096485</v>
      </c>
      <c r="Q6" s="82">
        <f>+VLOOKUP(B6,'[2]regio AS+RE'!$C$4:$E$56,3,0)</f>
        <v>48924.053861448963</v>
      </c>
    </row>
    <row r="7" spans="2:17" x14ac:dyDescent="0.25">
      <c r="B7" s="1" t="s">
        <v>49</v>
      </c>
      <c r="C7" s="2">
        <v>49006</v>
      </c>
      <c r="D7" s="2">
        <v>47498</v>
      </c>
      <c r="E7" s="2">
        <v>47805</v>
      </c>
      <c r="F7" s="2">
        <v>48616</v>
      </c>
      <c r="G7" s="2">
        <v>49769</v>
      </c>
      <c r="H7" s="2">
        <v>50449</v>
      </c>
      <c r="I7" s="2">
        <v>51877</v>
      </c>
      <c r="J7" s="2">
        <v>54696</v>
      </c>
      <c r="K7" s="2">
        <v>57341</v>
      </c>
      <c r="L7" s="2">
        <v>60366</v>
      </c>
      <c r="M7" s="2">
        <v>64229</v>
      </c>
      <c r="N7" s="2">
        <v>66868</v>
      </c>
      <c r="O7" s="60">
        <v>71387</v>
      </c>
      <c r="P7" s="82">
        <f>+VLOOKUP(B7,[1]Prov!$C$7:$F$58,4,0)</f>
        <v>74181.406925725343</v>
      </c>
      <c r="Q7" s="82">
        <f>+VLOOKUP(B7,'[2]regio AS+RE'!$C$4:$E$56,3,0)</f>
        <v>74701.100820964857</v>
      </c>
    </row>
    <row r="8" spans="2:17" x14ac:dyDescent="0.25">
      <c r="B8" s="1" t="s">
        <v>50</v>
      </c>
      <c r="C8" s="2">
        <v>61849</v>
      </c>
      <c r="D8" s="2">
        <v>63863</v>
      </c>
      <c r="E8" s="2">
        <v>62840</v>
      </c>
      <c r="F8" s="2">
        <v>60710</v>
      </c>
      <c r="G8" s="2">
        <v>61851</v>
      </c>
      <c r="H8" s="2">
        <v>63392</v>
      </c>
      <c r="I8" s="2">
        <v>65343</v>
      </c>
      <c r="J8" s="2">
        <v>67260</v>
      </c>
      <c r="K8" s="2">
        <v>67801</v>
      </c>
      <c r="L8" s="2">
        <v>71693</v>
      </c>
      <c r="M8" s="2">
        <v>75192</v>
      </c>
      <c r="N8" s="2">
        <v>76903</v>
      </c>
      <c r="O8" s="60">
        <v>80282</v>
      </c>
      <c r="P8" s="82">
        <f>+VLOOKUP(B8,[1]Prov!$C$7:$F$58,4,0)</f>
        <v>82066.063338456486</v>
      </c>
      <c r="Q8" s="82">
        <f>+VLOOKUP(B8,'[2]regio AS+RE'!$C$4:$E$56,3,0)</f>
        <v>79708.892198367656</v>
      </c>
    </row>
    <row r="9" spans="2:17" x14ac:dyDescent="0.25">
      <c r="B9" s="1" t="s">
        <v>51</v>
      </c>
      <c r="C9" s="2">
        <v>20775</v>
      </c>
      <c r="D9" s="2">
        <v>20939</v>
      </c>
      <c r="E9" s="2">
        <v>20824</v>
      </c>
      <c r="F9" s="2">
        <v>20310</v>
      </c>
      <c r="G9" s="2">
        <v>20648</v>
      </c>
      <c r="H9" s="2">
        <v>20652</v>
      </c>
      <c r="I9" s="2">
        <v>21099</v>
      </c>
      <c r="J9" s="2">
        <v>21739</v>
      </c>
      <c r="K9" s="2">
        <v>22081</v>
      </c>
      <c r="L9" s="2">
        <v>22666</v>
      </c>
      <c r="M9" s="2">
        <v>23768</v>
      </c>
      <c r="N9" s="2">
        <v>24751</v>
      </c>
      <c r="O9" s="60">
        <v>26066</v>
      </c>
      <c r="P9" s="82">
        <f>+VLOOKUP(B9,[1]Prov!$C$7:$F$58,4,0)</f>
        <v>26511.154300271755</v>
      </c>
      <c r="Q9" s="82">
        <f>+VLOOKUP(B9,'[2]regio AS+RE'!$C$4:$E$56,3,0)</f>
        <v>26821.462607752332</v>
      </c>
    </row>
    <row r="10" spans="2:17" x14ac:dyDescent="0.25">
      <c r="B10" s="1" t="s">
        <v>52</v>
      </c>
      <c r="C10" s="2">
        <v>63884</v>
      </c>
      <c r="D10" s="2">
        <v>63786</v>
      </c>
      <c r="E10" s="2">
        <v>62110</v>
      </c>
      <c r="F10" s="2">
        <v>61506</v>
      </c>
      <c r="G10" s="2">
        <v>62925</v>
      </c>
      <c r="H10" s="2">
        <v>64262</v>
      </c>
      <c r="I10" s="2">
        <v>66001</v>
      </c>
      <c r="J10" s="2">
        <v>67338</v>
      </c>
      <c r="K10" s="2">
        <v>67822</v>
      </c>
      <c r="L10" s="2">
        <v>69894</v>
      </c>
      <c r="M10" s="2">
        <v>72747</v>
      </c>
      <c r="N10" s="2">
        <v>75063</v>
      </c>
      <c r="O10" s="60">
        <v>77373</v>
      </c>
      <c r="P10" s="82">
        <f>+VLOOKUP(B10,[1]Prov!$C$7:$F$58,4,0)</f>
        <v>77208.960299085637</v>
      </c>
      <c r="Q10" s="82">
        <f>+VLOOKUP(B10,'[2]regio AS+RE'!$C$4:$E$56,3,0)</f>
        <v>74828.833869480179</v>
      </c>
    </row>
    <row r="11" spans="2:17" x14ac:dyDescent="0.25">
      <c r="B11" s="1" t="s">
        <v>53</v>
      </c>
      <c r="C11" s="2">
        <v>23269</v>
      </c>
      <c r="D11" s="2">
        <v>23574</v>
      </c>
      <c r="E11" s="2">
        <v>24569</v>
      </c>
      <c r="F11" s="2">
        <v>24937</v>
      </c>
      <c r="G11" s="2">
        <v>26209</v>
      </c>
      <c r="H11" s="2">
        <v>27547</v>
      </c>
      <c r="I11" s="2">
        <v>29144</v>
      </c>
      <c r="J11" s="2">
        <v>30556</v>
      </c>
      <c r="K11" s="2">
        <v>31747</v>
      </c>
      <c r="L11" s="2">
        <v>33225</v>
      </c>
      <c r="M11" s="2">
        <v>35074</v>
      </c>
      <c r="N11" s="2">
        <v>37205</v>
      </c>
      <c r="O11" s="60">
        <v>39301</v>
      </c>
      <c r="P11" s="82">
        <f>+VLOOKUP(B11,[1]Prov!$C$7:$F$58,4,0)</f>
        <v>40680.772525438078</v>
      </c>
      <c r="Q11" s="82">
        <f>+VLOOKUP(B11,'[2]regio AS+RE'!$C$4:$E$56,3,0)</f>
        <v>41523.09354936055</v>
      </c>
    </row>
    <row r="12" spans="2:17" x14ac:dyDescent="0.25">
      <c r="B12" s="1" t="s">
        <v>54</v>
      </c>
      <c r="C12" s="2">
        <v>11061</v>
      </c>
      <c r="D12" s="2">
        <v>11592</v>
      </c>
      <c r="E12" s="2">
        <v>11236</v>
      </c>
      <c r="F12" s="2">
        <v>10895</v>
      </c>
      <c r="G12" s="2">
        <v>11203</v>
      </c>
      <c r="H12" s="2">
        <v>11267</v>
      </c>
      <c r="I12" s="2">
        <v>11540</v>
      </c>
      <c r="J12" s="2">
        <v>12035</v>
      </c>
      <c r="K12" s="2">
        <v>12330</v>
      </c>
      <c r="L12" s="2">
        <v>13368</v>
      </c>
      <c r="M12" s="2">
        <v>14698</v>
      </c>
      <c r="N12" s="2">
        <v>16565</v>
      </c>
      <c r="O12" s="60">
        <v>17970</v>
      </c>
      <c r="P12" s="82">
        <f>+VLOOKUP(B12,[1]Prov!$C$7:$F$58,4,0)</f>
        <v>18796.405977345697</v>
      </c>
      <c r="Q12" s="82">
        <f>+VLOOKUP(B12,'[2]regio AS+RE'!$C$4:$E$56,3,0)</f>
        <v>18424.211154116281</v>
      </c>
    </row>
    <row r="13" spans="2:17" x14ac:dyDescent="0.25">
      <c r="B13" s="1" t="s">
        <v>55</v>
      </c>
      <c r="C13" s="2">
        <v>86648</v>
      </c>
      <c r="D13" s="2">
        <v>93222</v>
      </c>
      <c r="E13" s="2">
        <v>87250</v>
      </c>
      <c r="F13" s="2">
        <v>86091</v>
      </c>
      <c r="G13" s="2">
        <v>88622</v>
      </c>
      <c r="H13" s="2">
        <v>90522</v>
      </c>
      <c r="I13" s="2">
        <v>92340</v>
      </c>
      <c r="J13" s="2">
        <v>94465</v>
      </c>
      <c r="K13" s="2">
        <v>93035</v>
      </c>
      <c r="L13" s="2">
        <v>99038</v>
      </c>
      <c r="M13" s="2">
        <v>103496</v>
      </c>
      <c r="N13" s="2">
        <v>106586</v>
      </c>
      <c r="O13" s="60">
        <v>111516</v>
      </c>
      <c r="P13" s="82">
        <f>+VLOOKUP(B13,[1]Prov!$C$7:$F$58,4,0)</f>
        <v>114536.35831343081</v>
      </c>
      <c r="Q13" s="82">
        <f>+VLOOKUP(B13,'[2]regio AS+RE'!$C$4:$E$56,3,0)</f>
        <v>115377.06817996656</v>
      </c>
    </row>
    <row r="14" spans="2:17" x14ac:dyDescent="0.25">
      <c r="B14" s="1" t="s">
        <v>56</v>
      </c>
      <c r="C14" s="2">
        <v>19610</v>
      </c>
      <c r="D14" s="2">
        <v>20248</v>
      </c>
      <c r="E14" s="2">
        <v>19624</v>
      </c>
      <c r="F14" s="2">
        <v>19313</v>
      </c>
      <c r="G14" s="2">
        <v>19733</v>
      </c>
      <c r="H14" s="2">
        <v>19743</v>
      </c>
      <c r="I14" s="2">
        <v>20143</v>
      </c>
      <c r="J14" s="2">
        <v>20664</v>
      </c>
      <c r="K14" s="2">
        <v>21307</v>
      </c>
      <c r="L14" s="2">
        <v>22423</v>
      </c>
      <c r="M14" s="2">
        <v>23914</v>
      </c>
      <c r="N14" s="2">
        <v>24601</v>
      </c>
      <c r="O14" s="60">
        <v>26230</v>
      </c>
      <c r="P14" s="82">
        <f>+VLOOKUP(B14,[1]Prov!$C$7:$F$58,4,0)</f>
        <v>26560.51944502884</v>
      </c>
      <c r="Q14" s="82">
        <f>+VLOOKUP(B14,'[2]regio AS+RE'!$C$4:$E$56,3,0)</f>
        <v>26603.947254591425</v>
      </c>
    </row>
    <row r="15" spans="2:17" x14ac:dyDescent="0.25">
      <c r="B15" s="28" t="s">
        <v>75</v>
      </c>
      <c r="C15" s="37">
        <f>SUM(C6:C14)</f>
        <v>366186</v>
      </c>
      <c r="D15" s="37">
        <f t="shared" ref="D15:K15" si="0">SUM(D6:D14)</f>
        <v>372240</v>
      </c>
      <c r="E15" s="37">
        <f t="shared" si="0"/>
        <v>363517</v>
      </c>
      <c r="F15" s="37">
        <f t="shared" si="0"/>
        <v>359798</v>
      </c>
      <c r="G15" s="37">
        <f t="shared" si="0"/>
        <v>368757</v>
      </c>
      <c r="H15" s="37">
        <f t="shared" si="0"/>
        <v>377904</v>
      </c>
      <c r="I15" s="37">
        <f t="shared" si="0"/>
        <v>390182</v>
      </c>
      <c r="J15" s="37">
        <f t="shared" si="0"/>
        <v>398970</v>
      </c>
      <c r="K15" s="37">
        <f t="shared" si="0"/>
        <v>408501</v>
      </c>
      <c r="L15" s="37">
        <f>SUM(L6:L14)</f>
        <v>431152</v>
      </c>
      <c r="M15" s="37">
        <f>SUM(M6:M14)</f>
        <v>453231</v>
      </c>
      <c r="N15" s="37">
        <v>471781</v>
      </c>
      <c r="O15" s="73">
        <v>495655</v>
      </c>
      <c r="P15" s="37">
        <f>SUM(P6:P14)</f>
        <v>507478.96694587922</v>
      </c>
      <c r="Q15" s="37">
        <f>SUM(Q6:Q14)</f>
        <v>506912.66349604883</v>
      </c>
    </row>
    <row r="16" spans="2:17" x14ac:dyDescent="0.25">
      <c r="N16" s="45"/>
      <c r="O16" s="65"/>
      <c r="P16" s="86"/>
      <c r="Q16" s="86"/>
    </row>
    <row r="17" spans="2:17" x14ac:dyDescent="0.25">
      <c r="N17" s="45"/>
      <c r="O17" s="65"/>
      <c r="P17" s="86"/>
      <c r="Q17" s="86"/>
    </row>
    <row r="18" spans="2:17" x14ac:dyDescent="0.25">
      <c r="B18" s="29" t="s">
        <v>47</v>
      </c>
      <c r="N18" s="45"/>
      <c r="O18" s="65"/>
      <c r="P18" s="86"/>
      <c r="Q18" s="86"/>
    </row>
    <row r="19" spans="2:17" x14ac:dyDescent="0.25">
      <c r="B19" s="49" t="s">
        <v>0</v>
      </c>
      <c r="C19" s="3"/>
      <c r="D19" s="3"/>
      <c r="E19" s="3"/>
      <c r="F19" s="3"/>
      <c r="G19" s="3"/>
      <c r="H19" s="3"/>
      <c r="I19" s="3"/>
      <c r="J19" s="3"/>
      <c r="K19" s="3"/>
      <c r="L19" s="3"/>
      <c r="N19" s="46"/>
      <c r="O19" s="66"/>
      <c r="P19" s="86"/>
      <c r="Q19" s="86"/>
    </row>
    <row r="20" spans="2:17" x14ac:dyDescent="0.25">
      <c r="N20" s="45"/>
      <c r="O20" s="65"/>
      <c r="P20" s="86"/>
      <c r="Q20" s="86"/>
    </row>
    <row r="21" spans="2:17" x14ac:dyDescent="0.25">
      <c r="C21" s="5">
        <v>2011</v>
      </c>
      <c r="D21" s="5">
        <v>2012</v>
      </c>
      <c r="E21" s="5">
        <v>2013</v>
      </c>
      <c r="F21" s="5">
        <v>2014</v>
      </c>
      <c r="G21" s="5">
        <v>2015</v>
      </c>
      <c r="H21" s="5">
        <v>2016</v>
      </c>
      <c r="I21" s="5">
        <v>2017</v>
      </c>
      <c r="J21" s="5">
        <v>2018</v>
      </c>
      <c r="K21" s="5">
        <v>2019</v>
      </c>
      <c r="L21" s="5">
        <v>2020</v>
      </c>
      <c r="M21" s="5">
        <v>2021</v>
      </c>
      <c r="N21" s="5">
        <v>2022</v>
      </c>
      <c r="O21" s="59">
        <v>2023</v>
      </c>
      <c r="P21" s="5">
        <v>2024</v>
      </c>
      <c r="Q21" s="5">
        <v>2025</v>
      </c>
    </row>
    <row r="22" spans="2:17" x14ac:dyDescent="0.25">
      <c r="B22" s="1" t="s">
        <v>48</v>
      </c>
      <c r="C22" s="11">
        <v>0.17419399666481378</v>
      </c>
      <c r="D22" s="11">
        <v>0.16167752624806847</v>
      </c>
      <c r="E22" s="11">
        <v>0.160859918091799</v>
      </c>
      <c r="F22" s="11">
        <v>0.16486489736528817</v>
      </c>
      <c r="G22" s="11">
        <v>0.16895948972562025</v>
      </c>
      <c r="H22" s="11">
        <v>0.1849152907173385</v>
      </c>
      <c r="I22" s="11">
        <v>0.20376937507401013</v>
      </c>
      <c r="J22" s="11">
        <v>0.18970279873937446</v>
      </c>
      <c r="K22" s="11">
        <v>0.22040562132783112</v>
      </c>
      <c r="L22" s="8">
        <v>0.24338701311844552</v>
      </c>
      <c r="M22" s="21">
        <v>0.25162941541781408</v>
      </c>
      <c r="N22" s="11">
        <v>0.27140114304458068</v>
      </c>
      <c r="O22" s="63">
        <v>0.28498284970331239</v>
      </c>
      <c r="P22" s="85">
        <f>+VLOOKUP(B22,[1]Prov!$C$7:$K$59,9,0)</f>
        <v>0.29334911922187734</v>
      </c>
      <c r="Q22" s="85">
        <f>+VLOOKUP(B22,'[2]regio AS+RE'!$C$4:$J$56,8,0)</f>
        <v>0.30330905488155041</v>
      </c>
    </row>
    <row r="23" spans="2:17" x14ac:dyDescent="0.25">
      <c r="B23" s="1" t="s">
        <v>49</v>
      </c>
      <c r="C23" s="11">
        <v>0.13045411106408239</v>
      </c>
      <c r="D23" s="11">
        <v>0.12834140792399706</v>
      </c>
      <c r="E23" s="11">
        <v>0.12965790708460243</v>
      </c>
      <c r="F23" s="11">
        <v>0.13365627551623555</v>
      </c>
      <c r="G23" s="11">
        <v>0.137725774342248</v>
      </c>
      <c r="H23" s="11">
        <v>0.14075975502573904</v>
      </c>
      <c r="I23" s="11">
        <v>0.14556693856820968</v>
      </c>
      <c r="J23" s="11">
        <v>0.15388987206793034</v>
      </c>
      <c r="K23" s="11">
        <v>0.16133307073321704</v>
      </c>
      <c r="L23" s="8">
        <v>0.1700469864449177</v>
      </c>
      <c r="M23" s="21">
        <v>0.18159841894104109</v>
      </c>
      <c r="N23" s="11">
        <v>0.18978739552658772</v>
      </c>
      <c r="O23" s="63">
        <v>0.19975655483112739</v>
      </c>
      <c r="P23" s="85">
        <f>+VLOOKUP(B23,[1]Prov!$C$7:$K$59,9,0)</f>
        <v>0.20593647384402466</v>
      </c>
      <c r="Q23" s="85">
        <f>+VLOOKUP(B23,'[2]regio AS+RE'!$C$4:$J$56,8,0)</f>
        <v>0.20483901267670152</v>
      </c>
    </row>
    <row r="24" spans="2:17" x14ac:dyDescent="0.25">
      <c r="B24" s="1" t="s">
        <v>50</v>
      </c>
      <c r="C24" s="11">
        <v>0.12424492616497823</v>
      </c>
      <c r="D24" s="11">
        <v>0.13016848138470255</v>
      </c>
      <c r="E24" s="11">
        <v>0.12844437994518015</v>
      </c>
      <c r="F24" s="11">
        <v>0.12601919659908004</v>
      </c>
      <c r="G24" s="11">
        <v>0.12952323595579743</v>
      </c>
      <c r="H24" s="11">
        <v>0.13419988568283336</v>
      </c>
      <c r="I24" s="11">
        <v>0.13973196815437813</v>
      </c>
      <c r="J24" s="11">
        <v>0.14503316399140928</v>
      </c>
      <c r="K24" s="11">
        <v>0.14726062356786812</v>
      </c>
      <c r="L24" s="8">
        <v>0.15697260702876797</v>
      </c>
      <c r="M24" s="21">
        <v>0.16587873239281262</v>
      </c>
      <c r="N24" s="11">
        <v>0.17043745196023735</v>
      </c>
      <c r="O24" s="63">
        <v>0.17897198449304794</v>
      </c>
      <c r="P24" s="85">
        <f>+VLOOKUP(B24,[1]Prov!$C$7:$K$59,9,0)</f>
        <v>0.18367968624665443</v>
      </c>
      <c r="Q24" s="85">
        <f>+VLOOKUP(B24,'[2]regio AS+RE'!$C$4:$J$56,8,0)</f>
        <v>0.17777560441059054</v>
      </c>
    </row>
    <row r="25" spans="2:17" x14ac:dyDescent="0.25">
      <c r="B25" s="1" t="s">
        <v>51</v>
      </c>
      <c r="C25" s="11">
        <v>0.12101847752638814</v>
      </c>
      <c r="D25" s="11">
        <v>0.12355652066159592</v>
      </c>
      <c r="E25" s="11">
        <v>0.12340221275385335</v>
      </c>
      <c r="F25" s="11">
        <v>0.12198491255045166</v>
      </c>
      <c r="G25" s="11">
        <v>0.12515440241816486</v>
      </c>
      <c r="H25" s="11">
        <v>0.12623780532531359</v>
      </c>
      <c r="I25" s="11">
        <v>0.13003204733144336</v>
      </c>
      <c r="J25" s="11">
        <v>0.13487907478873765</v>
      </c>
      <c r="K25" s="11">
        <v>0.13776516096830546</v>
      </c>
      <c r="L25" s="8">
        <v>0.14227070727359462</v>
      </c>
      <c r="M25" s="21">
        <v>0.15071559470136525</v>
      </c>
      <c r="N25" s="11">
        <v>0.15744400694694635</v>
      </c>
      <c r="O25" s="63">
        <v>0.16519738634995276</v>
      </c>
      <c r="P25" s="85">
        <f>+VLOOKUP(B25,[1]Prov!$C$7:$K$59,9,0)</f>
        <v>0.16791539548194723</v>
      </c>
      <c r="Q25" s="85">
        <f>+VLOOKUP(B25,'[2]regio AS+RE'!$C$4:$J$56,8,0)</f>
        <v>0.16845430318709423</v>
      </c>
    </row>
    <row r="26" spans="2:17" x14ac:dyDescent="0.25">
      <c r="B26" s="1" t="s">
        <v>52</v>
      </c>
      <c r="C26" s="11">
        <v>0.18098168199305356</v>
      </c>
      <c r="D26" s="11">
        <v>0.18313154774380072</v>
      </c>
      <c r="E26" s="11">
        <v>0.17886300608497072</v>
      </c>
      <c r="F26" s="11">
        <v>0.17929478434253332</v>
      </c>
      <c r="G26" s="11">
        <v>0.18495485459209102</v>
      </c>
      <c r="H26" s="11">
        <v>0.19063751520365482</v>
      </c>
      <c r="I26" s="11">
        <v>0.19745348694582976</v>
      </c>
      <c r="J26" s="11">
        <v>0.20235233310094478</v>
      </c>
      <c r="K26" s="11">
        <v>0.20466410366284227</v>
      </c>
      <c r="L26" s="8">
        <v>0.21258333738868071</v>
      </c>
      <c r="M26" s="21">
        <v>0.22283314546167418</v>
      </c>
      <c r="N26" s="11">
        <v>0.23019771197143868</v>
      </c>
      <c r="O26" s="63">
        <v>0.23655029670823538</v>
      </c>
      <c r="P26" s="85">
        <f>+VLOOKUP(B26,[1]Prov!$C$7:$K$59,9,0)</f>
        <v>0.23583608331221328</v>
      </c>
      <c r="Q26" s="85">
        <f>+VLOOKUP(B26,'[2]regio AS+RE'!$C$4:$J$56,8,0)</f>
        <v>0.22761137822002322</v>
      </c>
    </row>
    <row r="27" spans="2:17" x14ac:dyDescent="0.25">
      <c r="B27" s="1" t="s">
        <v>53</v>
      </c>
      <c r="C27" s="11">
        <v>0.14173808697135268</v>
      </c>
      <c r="D27" s="11">
        <v>0.14544669299111551</v>
      </c>
      <c r="E27" s="11">
        <v>0.15224881331565185</v>
      </c>
      <c r="F27" s="11">
        <v>0.15723698729468141</v>
      </c>
      <c r="G27" s="11">
        <v>0.16657796031179953</v>
      </c>
      <c r="H27" s="11">
        <v>0.1768111476967118</v>
      </c>
      <c r="I27" s="11">
        <v>0.1885293622967151</v>
      </c>
      <c r="J27" s="11">
        <v>0.19846455618918954</v>
      </c>
      <c r="K27" s="11">
        <v>0.20603696684925105</v>
      </c>
      <c r="L27" s="8">
        <v>0.21627620864063324</v>
      </c>
      <c r="M27" s="21">
        <v>0.22788790778966792</v>
      </c>
      <c r="N27" s="11">
        <v>0.24160082279473871</v>
      </c>
      <c r="O27" s="63">
        <v>0.25301290139829524</v>
      </c>
      <c r="P27" s="85">
        <f>+VLOOKUP(B27,[1]Prov!$C$7:$K$59,9,0)</f>
        <v>0.25893507985231867</v>
      </c>
      <c r="Q27" s="85">
        <f>+VLOOKUP(B27,'[2]regio AS+RE'!$C$4:$J$56,8,0)</f>
        <v>0.26104481532304752</v>
      </c>
    </row>
    <row r="28" spans="2:17" x14ac:dyDescent="0.25">
      <c r="B28" s="1" t="s">
        <v>54</v>
      </c>
      <c r="C28" s="11">
        <v>0.11615891118742321</v>
      </c>
      <c r="D28" s="11">
        <v>0.12336508274357473</v>
      </c>
      <c r="E28" s="11">
        <v>0.12007480630510285</v>
      </c>
      <c r="F28" s="11">
        <v>0.1181644649790677</v>
      </c>
      <c r="G28" s="11">
        <v>0.12282969555847995</v>
      </c>
      <c r="H28" s="11">
        <v>0.12481444555223219</v>
      </c>
      <c r="I28" s="11">
        <v>0.12856076557156065</v>
      </c>
      <c r="J28" s="11">
        <v>0.13459409284587942</v>
      </c>
      <c r="K28" s="11">
        <v>0.13759317948489042</v>
      </c>
      <c r="L28" s="8">
        <v>0.14951013286807141</v>
      </c>
      <c r="M28" s="21">
        <v>0.16507002392156422</v>
      </c>
      <c r="N28" s="11">
        <v>0.18504444362214187</v>
      </c>
      <c r="O28" s="63">
        <v>0.20071932803145384</v>
      </c>
      <c r="P28" s="85">
        <f>+VLOOKUP(B28,[1]Prov!$C$7:$K$59,9,0)</f>
        <v>0.20896737014692435</v>
      </c>
      <c r="Q28" s="85">
        <f>+VLOOKUP(B28,'[2]regio AS+RE'!$C$4:$J$56,8,0)</f>
        <v>0.20364319912146475</v>
      </c>
    </row>
    <row r="29" spans="2:17" x14ac:dyDescent="0.25">
      <c r="B29" s="1" t="s">
        <v>55</v>
      </c>
      <c r="C29" s="11">
        <v>0.16199703107647784</v>
      </c>
      <c r="D29" s="11">
        <v>0.175356885553965</v>
      </c>
      <c r="E29" s="11">
        <v>0.16426899825093524</v>
      </c>
      <c r="F29" s="11">
        <v>0.16316949605490347</v>
      </c>
      <c r="G29" s="11">
        <v>0.16844726958567571</v>
      </c>
      <c r="H29" s="11">
        <v>0.17270576563513565</v>
      </c>
      <c r="I29" s="11">
        <v>0.17706038345825736</v>
      </c>
      <c r="J29" s="11">
        <v>0.18151336394904213</v>
      </c>
      <c r="K29" s="11">
        <v>0.1788457065304106</v>
      </c>
      <c r="L29" s="8">
        <v>0.1905240093186282</v>
      </c>
      <c r="M29" s="21">
        <v>0.20004638936137312</v>
      </c>
      <c r="N29" s="11">
        <v>0.20538761935701669</v>
      </c>
      <c r="O29" s="63">
        <v>0.21390550761221713</v>
      </c>
      <c r="P29" s="85">
        <f>+VLOOKUP(B29,[1]Prov!$C$7:$K$59,9,0)</f>
        <v>0.21776380662139913</v>
      </c>
      <c r="Q29" s="85">
        <f>+VLOOKUP(B29,'[2]regio AS+RE'!$C$4:$J$56,8,0)</f>
        <v>0.21718731362691429</v>
      </c>
    </row>
    <row r="30" spans="2:17" x14ac:dyDescent="0.25">
      <c r="B30" s="1" t="s">
        <v>56</v>
      </c>
      <c r="C30" s="11">
        <v>0.1014049838920691</v>
      </c>
      <c r="D30" s="11">
        <v>0.10652693161610741</v>
      </c>
      <c r="E30" s="11">
        <v>0.10380761947080543</v>
      </c>
      <c r="F30" s="11">
        <v>0.10429987902877387</v>
      </c>
      <c r="G30" s="11">
        <v>0.10804549106496393</v>
      </c>
      <c r="H30" s="11">
        <v>0.10979007368274711</v>
      </c>
      <c r="I30" s="11">
        <v>0.1137849028679241</v>
      </c>
      <c r="J30" s="11">
        <v>0.11835458263170556</v>
      </c>
      <c r="K30" s="11">
        <v>0.12350308946105425</v>
      </c>
      <c r="L30" s="8">
        <v>0.1314846631522778</v>
      </c>
      <c r="M30" s="21">
        <v>0.14178737230302205</v>
      </c>
      <c r="N30" s="11">
        <v>0.14699224240123454</v>
      </c>
      <c r="O30" s="63">
        <v>0.1571345558238032</v>
      </c>
      <c r="P30" s="85">
        <f>+VLOOKUP(B30,[1]Prov!$C$7:$K$59,9,0)</f>
        <v>0.16024736161154554</v>
      </c>
      <c r="Q30" s="85">
        <f>+VLOOKUP(B30,'[2]regio AS+RE'!$C$4:$J$56,8,0)</f>
        <v>0.1609599732252647</v>
      </c>
    </row>
    <row r="31" spans="2:17" x14ac:dyDescent="0.25">
      <c r="B31" s="28" t="s">
        <v>75</v>
      </c>
      <c r="C31" s="58">
        <v>0.1431</v>
      </c>
      <c r="D31" s="58">
        <v>0.14729999999999999</v>
      </c>
      <c r="E31" s="58">
        <v>0.14430000000000001</v>
      </c>
      <c r="F31" s="58">
        <v>0.1447</v>
      </c>
      <c r="G31" s="58">
        <v>0.14949999999999999</v>
      </c>
      <c r="H31" s="58">
        <v>0.15459999999999999</v>
      </c>
      <c r="I31" s="58">
        <v>0.16089999999999999</v>
      </c>
      <c r="J31" s="58">
        <v>0.16539999999999999</v>
      </c>
      <c r="K31" s="58">
        <v>0.17</v>
      </c>
      <c r="L31" s="58">
        <v>0.18029999999999999</v>
      </c>
      <c r="M31" s="72">
        <v>0.1905</v>
      </c>
      <c r="N31" s="72">
        <v>0.19856355956517333</v>
      </c>
      <c r="O31" s="79">
        <v>0.20793488114920358</v>
      </c>
      <c r="P31" s="58">
        <f>+VLOOKUP(B31,[1]Prov!$R$7:$U$25,4,0)</f>
        <v>0.21224131811122041</v>
      </c>
      <c r="Q31" s="58">
        <f>+VLOOKUP(B31,CCAA!$B$28:$M$46,12,0)</f>
        <v>0.21047842618721724</v>
      </c>
    </row>
    <row r="32" spans="2:17" x14ac:dyDescent="0.25">
      <c r="B32" s="29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42"/>
      <c r="N32" s="54"/>
      <c r="O32" s="68"/>
      <c r="P32" s="86"/>
      <c r="Q32" s="86"/>
    </row>
    <row r="33" spans="2:17" x14ac:dyDescent="0.25">
      <c r="B33" s="29" t="s">
        <v>2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42"/>
      <c r="N33" s="54"/>
      <c r="O33" s="68"/>
      <c r="P33" s="86"/>
      <c r="Q33" s="86"/>
    </row>
    <row r="34" spans="2:17" x14ac:dyDescent="0.25">
      <c r="B34" s="49" t="s">
        <v>0</v>
      </c>
      <c r="N34" s="45"/>
      <c r="O34" s="65"/>
      <c r="P34" s="86"/>
      <c r="Q34" s="86"/>
    </row>
    <row r="35" spans="2:17" x14ac:dyDescent="0.25">
      <c r="N35" s="45"/>
      <c r="O35" s="65"/>
      <c r="P35" s="86"/>
      <c r="Q35" s="86"/>
    </row>
    <row r="36" spans="2:17" x14ac:dyDescent="0.25">
      <c r="B36" s="1"/>
      <c r="C36" s="5">
        <v>2011</v>
      </c>
      <c r="D36" s="5">
        <v>2012</v>
      </c>
      <c r="E36" s="5">
        <v>2013</v>
      </c>
      <c r="F36" s="5">
        <v>2014</v>
      </c>
      <c r="G36" s="5">
        <v>2015</v>
      </c>
      <c r="H36" s="5">
        <v>2016</v>
      </c>
      <c r="I36" s="5">
        <v>2017</v>
      </c>
      <c r="J36" s="5">
        <v>2018</v>
      </c>
      <c r="K36" s="5">
        <v>2019</v>
      </c>
      <c r="L36" s="31">
        <v>2020</v>
      </c>
      <c r="M36" s="5">
        <v>2021</v>
      </c>
      <c r="N36" s="31">
        <v>2022</v>
      </c>
      <c r="O36" s="69">
        <v>2023</v>
      </c>
      <c r="P36" s="32">
        <v>2024</v>
      </c>
      <c r="Q36" s="5">
        <v>2025</v>
      </c>
    </row>
    <row r="37" spans="2:17" x14ac:dyDescent="0.25">
      <c r="B37" s="1" t="s">
        <v>1</v>
      </c>
      <c r="C37" s="2">
        <v>8724961</v>
      </c>
      <c r="D37" s="2">
        <v>8789908</v>
      </c>
      <c r="E37" s="2">
        <v>8917790</v>
      </c>
      <c r="F37" s="2">
        <v>9001277</v>
      </c>
      <c r="G37" s="2">
        <v>9238689</v>
      </c>
      <c r="H37" s="2">
        <v>9568026</v>
      </c>
      <c r="I37" s="2">
        <v>9906056</v>
      </c>
      <c r="J37" s="2">
        <v>10267985</v>
      </c>
      <c r="K37" s="2">
        <v>10587100</v>
      </c>
      <c r="L37" s="2">
        <v>11056803</v>
      </c>
      <c r="M37" s="2">
        <v>11553603</v>
      </c>
      <c r="N37" s="2">
        <v>12055249.80235</v>
      </c>
      <c r="O37" s="60">
        <v>12422414.220999999</v>
      </c>
      <c r="P37" s="82">
        <f>+CCAA!$L$24</f>
        <v>12620697.16736</v>
      </c>
      <c r="Q37" s="82">
        <f>+CCAA!M24</f>
        <v>12831230.673140002</v>
      </c>
    </row>
    <row r="38" spans="2:17" x14ac:dyDescent="0.25">
      <c r="B38" s="1" t="s">
        <v>37</v>
      </c>
      <c r="C38" s="23">
        <v>0.18488810871291386</v>
      </c>
      <c r="D38" s="23">
        <v>0.18799183691975893</v>
      </c>
      <c r="E38" s="23">
        <v>0.19084511257548034</v>
      </c>
      <c r="F38" s="23">
        <v>0.19372560560471111</v>
      </c>
      <c r="G38" s="23">
        <v>0.19901075436373666</v>
      </c>
      <c r="H38" s="23">
        <v>0.20598354301882915</v>
      </c>
      <c r="I38" s="23">
        <v>0.21280899692747737</v>
      </c>
      <c r="J38" s="23">
        <v>0.21971576082855987</v>
      </c>
      <c r="K38" s="23">
        <v>0.22477728426934804</v>
      </c>
      <c r="L38" s="11">
        <v>0.23350000000000001</v>
      </c>
      <c r="M38" s="11">
        <v>0.24410000000000001</v>
      </c>
      <c r="N38" s="11">
        <v>0.2531815855124665</v>
      </c>
      <c r="O38" s="63">
        <v>0.25834087469989048</v>
      </c>
      <c r="P38" s="85">
        <f>+CCAA!$L$47</f>
        <v>0.25858302582591558</v>
      </c>
      <c r="Q38" s="85">
        <f>+CCAA!M47</f>
        <v>0.25997758071818372</v>
      </c>
    </row>
  </sheetData>
  <pageMargins left="0.7" right="0.7" top="0.75" bottom="0.75" header="0.3" footer="0.3"/>
  <pageSetup paperSize="9" orientation="portrait" r:id="rId1"/>
  <ignoredErrors>
    <ignoredError sqref="C15:L1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8917-D739-4A48-84DB-E4EEC83B517D}">
  <dimension ref="B2:Q27"/>
  <sheetViews>
    <sheetView showGridLines="0" workbookViewId="0">
      <selection activeCell="P5" sqref="P5:Q27"/>
    </sheetView>
  </sheetViews>
  <sheetFormatPr baseColWidth="10" defaultRowHeight="15" x14ac:dyDescent="0.25"/>
  <cols>
    <col min="1" max="1" width="10.28515625" customWidth="1"/>
    <col min="2" max="2" width="27.28515625" customWidth="1"/>
    <col min="3" max="3" width="12.28515625" customWidth="1"/>
    <col min="17" max="17" width="11.5703125" style="45"/>
  </cols>
  <sheetData>
    <row r="2" spans="2:17" x14ac:dyDescent="0.25">
      <c r="B2" s="29" t="s">
        <v>57</v>
      </c>
    </row>
    <row r="3" spans="2:17" x14ac:dyDescent="0.25">
      <c r="B3" s="49" t="s">
        <v>28</v>
      </c>
    </row>
    <row r="5" spans="2:17" x14ac:dyDescent="0.25"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5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14" t="s">
        <v>84</v>
      </c>
      <c r="C6" s="2">
        <v>1619483</v>
      </c>
      <c r="D6" s="2">
        <v>1483777</v>
      </c>
      <c r="E6" s="2">
        <v>1601192</v>
      </c>
      <c r="F6" s="2">
        <v>1623736</v>
      </c>
      <c r="G6" s="2">
        <v>1658736</v>
      </c>
      <c r="H6" s="2">
        <v>1708792</v>
      </c>
      <c r="I6" s="2">
        <v>1776435</v>
      </c>
      <c r="J6" s="2">
        <v>1852913</v>
      </c>
      <c r="K6" s="2">
        <v>1888968</v>
      </c>
      <c r="L6" s="2">
        <v>1914346</v>
      </c>
      <c r="M6" s="27">
        <v>1976478</v>
      </c>
      <c r="N6" s="2">
        <v>2025022</v>
      </c>
      <c r="O6" s="60">
        <v>2117558</v>
      </c>
      <c r="P6" s="82">
        <f>+VLOOKUP(B6,[1]Prov!$C$7:$F$58,4,0)</f>
        <v>2105064.4488127879</v>
      </c>
      <c r="Q6" s="82">
        <f>+VLOOKUP(B6,'[2]regio AS+RE'!$C$4:$E$56,3,0)</f>
        <v>2125156.053723881</v>
      </c>
    </row>
    <row r="7" spans="2:17" x14ac:dyDescent="0.25">
      <c r="B7" s="14" t="s">
        <v>85</v>
      </c>
      <c r="C7" s="2">
        <v>143066</v>
      </c>
      <c r="D7" s="2">
        <v>130102</v>
      </c>
      <c r="E7" s="2">
        <v>150701</v>
      </c>
      <c r="F7" s="2">
        <v>154594</v>
      </c>
      <c r="G7" s="2">
        <v>161354</v>
      </c>
      <c r="H7" s="2">
        <v>167513</v>
      </c>
      <c r="I7" s="2">
        <v>175429</v>
      </c>
      <c r="J7" s="2">
        <v>182692</v>
      </c>
      <c r="K7" s="2">
        <v>188743</v>
      </c>
      <c r="L7" s="2">
        <v>193722</v>
      </c>
      <c r="M7" s="27">
        <v>195952</v>
      </c>
      <c r="N7" s="2">
        <v>205616</v>
      </c>
      <c r="O7" s="60">
        <v>219038</v>
      </c>
      <c r="P7" s="82">
        <f>+VLOOKUP(B7,[1]Prov!$C$7:$F$58,4,0)</f>
        <v>219863.61579460086</v>
      </c>
      <c r="Q7" s="82">
        <f>+VLOOKUP(B7,'[2]regio AS+RE'!$C$4:$E$56,3,0)</f>
        <v>222335.05371722108</v>
      </c>
    </row>
    <row r="8" spans="2:17" x14ac:dyDescent="0.25">
      <c r="B8" s="14" t="s">
        <v>86</v>
      </c>
      <c r="C8" s="2">
        <v>99315</v>
      </c>
      <c r="D8" s="2">
        <v>80650</v>
      </c>
      <c r="E8" s="2">
        <v>90058</v>
      </c>
      <c r="F8" s="2">
        <v>90078</v>
      </c>
      <c r="G8" s="2">
        <v>93878</v>
      </c>
      <c r="H8" s="2">
        <v>97678</v>
      </c>
      <c r="I8" s="2">
        <v>100963</v>
      </c>
      <c r="J8" s="2">
        <v>103848</v>
      </c>
      <c r="K8" s="2">
        <v>106788</v>
      </c>
      <c r="L8" s="2">
        <v>110016</v>
      </c>
      <c r="M8" s="27">
        <v>114467</v>
      </c>
      <c r="N8" s="2">
        <v>116115</v>
      </c>
      <c r="O8" s="60">
        <v>120924</v>
      </c>
      <c r="P8" s="82">
        <f>+VLOOKUP(B8,[1]Prov!$C$7:$F$58,4,0)</f>
        <v>119385.30097420169</v>
      </c>
      <c r="Q8" s="82">
        <f>+VLOOKUP(B8,'[2]regio AS+RE'!$C$4:$E$56,3,0)</f>
        <v>120315.65453784916</v>
      </c>
    </row>
    <row r="9" spans="2:17" x14ac:dyDescent="0.25">
      <c r="B9" s="14" t="s">
        <v>87</v>
      </c>
      <c r="C9" s="2">
        <v>163680</v>
      </c>
      <c r="D9" s="2">
        <v>162350</v>
      </c>
      <c r="E9" s="2">
        <v>172057</v>
      </c>
      <c r="F9" s="2">
        <v>169084</v>
      </c>
      <c r="G9" s="2">
        <v>176937</v>
      </c>
      <c r="H9" s="2">
        <v>183463</v>
      </c>
      <c r="I9" s="2">
        <v>190658</v>
      </c>
      <c r="J9" s="2">
        <v>198640</v>
      </c>
      <c r="K9" s="2">
        <v>201752</v>
      </c>
      <c r="L9" s="2">
        <v>218049</v>
      </c>
      <c r="M9" s="27">
        <v>227427</v>
      </c>
      <c r="N9" s="2">
        <v>235212</v>
      </c>
      <c r="O9" s="60">
        <v>241809</v>
      </c>
      <c r="P9" s="82">
        <f>+VLOOKUP(B9,[1]Prov!$C$7:$F$58,4,0)</f>
        <v>241830.57846509703</v>
      </c>
      <c r="Q9" s="82">
        <f>+VLOOKUP(B9,'[2]regio AS+RE'!$C$4:$E$56,3,0)</f>
        <v>245894.10591161152</v>
      </c>
    </row>
    <row r="10" spans="2:17" x14ac:dyDescent="0.25">
      <c r="B10" s="34" t="s">
        <v>16</v>
      </c>
      <c r="C10" s="43">
        <f>SUM(C6:C9)</f>
        <v>2025544</v>
      </c>
      <c r="D10" s="43">
        <f t="shared" ref="D10:L10" si="0">SUM(D6:D9)</f>
        <v>1856879</v>
      </c>
      <c r="E10" s="43">
        <f t="shared" si="0"/>
        <v>2014008</v>
      </c>
      <c r="F10" s="43">
        <f t="shared" si="0"/>
        <v>2037492</v>
      </c>
      <c r="G10" s="43">
        <f t="shared" si="0"/>
        <v>2090905</v>
      </c>
      <c r="H10" s="43">
        <f t="shared" si="0"/>
        <v>2157446</v>
      </c>
      <c r="I10" s="43">
        <f t="shared" si="0"/>
        <v>2243485</v>
      </c>
      <c r="J10" s="43">
        <f t="shared" si="0"/>
        <v>2338093</v>
      </c>
      <c r="K10" s="43">
        <f t="shared" si="0"/>
        <v>2386251</v>
      </c>
      <c r="L10" s="43">
        <f t="shared" si="0"/>
        <v>2436133</v>
      </c>
      <c r="M10" s="39">
        <f>SUM(M6:M9)</f>
        <v>2514324</v>
      </c>
      <c r="N10" s="39">
        <v>2581965</v>
      </c>
      <c r="O10" s="70">
        <v>2699329</v>
      </c>
      <c r="P10" s="39">
        <f>SUM(P6:P9)</f>
        <v>2686143.9440466878</v>
      </c>
      <c r="Q10" s="39">
        <f>SUM(Q6:Q9)</f>
        <v>2713700.8678905629</v>
      </c>
    </row>
    <row r="11" spans="2:17" x14ac:dyDescent="0.25">
      <c r="N11" s="45"/>
      <c r="O11" s="65"/>
      <c r="P11" s="86"/>
      <c r="Q11" s="86"/>
    </row>
    <row r="12" spans="2:17" x14ac:dyDescent="0.25">
      <c r="B12" s="29" t="s">
        <v>57</v>
      </c>
      <c r="N12" s="45"/>
      <c r="O12" s="65"/>
      <c r="P12" s="86"/>
      <c r="Q12" s="86"/>
    </row>
    <row r="13" spans="2:17" x14ac:dyDescent="0.25">
      <c r="B13" s="49" t="s"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N13" s="46"/>
      <c r="O13" s="66"/>
      <c r="P13" s="86"/>
      <c r="Q13" s="86"/>
    </row>
    <row r="14" spans="2:17" x14ac:dyDescent="0.25">
      <c r="N14" s="45"/>
      <c r="O14" s="65"/>
      <c r="P14" s="86"/>
      <c r="Q14" s="86"/>
    </row>
    <row r="15" spans="2:17" x14ac:dyDescent="0.25">
      <c r="C15" s="32">
        <v>2011</v>
      </c>
      <c r="D15" s="32">
        <v>2012</v>
      </c>
      <c r="E15" s="32">
        <v>2013</v>
      </c>
      <c r="F15" s="32">
        <v>2014</v>
      </c>
      <c r="G15" s="32">
        <v>2015</v>
      </c>
      <c r="H15" s="32">
        <v>2016</v>
      </c>
      <c r="I15" s="32">
        <v>2017</v>
      </c>
      <c r="J15" s="32">
        <v>2018</v>
      </c>
      <c r="K15" s="32">
        <v>2019</v>
      </c>
      <c r="L15" s="5">
        <v>2020</v>
      </c>
      <c r="M15" s="5">
        <v>2021</v>
      </c>
      <c r="N15" s="5">
        <v>2022</v>
      </c>
      <c r="O15" s="59">
        <v>2023</v>
      </c>
      <c r="P15" s="5">
        <v>2024</v>
      </c>
      <c r="Q15" s="5">
        <v>2025</v>
      </c>
    </row>
    <row r="16" spans="2:17" x14ac:dyDescent="0.25">
      <c r="B16" s="14" t="s">
        <v>84</v>
      </c>
      <c r="C16" s="11">
        <v>0.2929017910513087</v>
      </c>
      <c r="D16" s="11">
        <v>0.2698569252347599</v>
      </c>
      <c r="E16" s="11">
        <v>0.29149267496292608</v>
      </c>
      <c r="F16" s="11">
        <v>0.298734971822541</v>
      </c>
      <c r="G16" s="11">
        <v>0.30511995854462109</v>
      </c>
      <c r="H16" s="11">
        <v>0.31332956949804508</v>
      </c>
      <c r="I16" s="11">
        <v>0.32391091567760666</v>
      </c>
      <c r="J16" s="11">
        <v>0.33465497853809051</v>
      </c>
      <c r="K16" s="11">
        <v>0.33684479323460115</v>
      </c>
      <c r="L16" s="11">
        <v>0.34</v>
      </c>
      <c r="M16" s="21">
        <v>0.35108494716081645</v>
      </c>
      <c r="N16" s="11">
        <v>0.35787896117737461</v>
      </c>
      <c r="O16" s="63">
        <v>0.36526271631412666</v>
      </c>
      <c r="P16" s="85">
        <f>+VLOOKUP(B16,[1]Prov!$C$7:$K$59,9,0)</f>
        <v>0.35602470901795452</v>
      </c>
      <c r="Q16" s="85">
        <f>+VLOOKUP(B16,'[2]regio AS+RE'!$C$4:$J$56,8,0)</f>
        <v>0.35533317667337616</v>
      </c>
    </row>
    <row r="17" spans="2:17" x14ac:dyDescent="0.25">
      <c r="B17" s="14" t="s">
        <v>85</v>
      </c>
      <c r="C17" s="11">
        <v>0.18903819981237036</v>
      </c>
      <c r="D17" s="11">
        <v>0.17346401377024437</v>
      </c>
      <c r="E17" s="11">
        <v>0.20115164223809415</v>
      </c>
      <c r="F17" s="11">
        <v>0.20862409364427537</v>
      </c>
      <c r="G17" s="11">
        <v>0.21801355438294515</v>
      </c>
      <c r="H17" s="11">
        <v>0.2255866818572356</v>
      </c>
      <c r="I17" s="11">
        <v>0.2346204564846987</v>
      </c>
      <c r="J17" s="11">
        <v>0.24271523486749719</v>
      </c>
      <c r="K17" s="11">
        <v>0.2478783453326224</v>
      </c>
      <c r="L17" s="11">
        <v>0.252</v>
      </c>
      <c r="M17" s="21">
        <v>0.25330639354582674</v>
      </c>
      <c r="N17" s="11">
        <v>0.26245936977793366</v>
      </c>
      <c r="O17" s="63">
        <v>0.27086136282695578</v>
      </c>
      <c r="P17" s="85">
        <f>+VLOOKUP(B17,[1]Prov!$C$7:$K$59,9,0)</f>
        <v>0.26653656761269173</v>
      </c>
      <c r="Q17" s="85">
        <f>+VLOOKUP(B17,'[2]regio AS+RE'!$C$4:$J$56,8,0)</f>
        <v>0.26607196299420915</v>
      </c>
    </row>
    <row r="18" spans="2:17" x14ac:dyDescent="0.25">
      <c r="B18" s="14" t="s">
        <v>86</v>
      </c>
      <c r="C18" s="11">
        <v>0.22453810466914459</v>
      </c>
      <c r="D18" s="11">
        <v>0.18451661907899553</v>
      </c>
      <c r="E18" s="11">
        <v>0.20662755508240277</v>
      </c>
      <c r="F18" s="11">
        <v>0.20879131067668616</v>
      </c>
      <c r="G18" s="11">
        <v>0.21834800638518065</v>
      </c>
      <c r="H18" s="11">
        <v>0.227874088123383</v>
      </c>
      <c r="I18" s="11">
        <v>0.23537626211408041</v>
      </c>
      <c r="J18" s="11">
        <v>0.24181683971787105</v>
      </c>
      <c r="K18" s="11">
        <v>0.24680994654161456</v>
      </c>
      <c r="L18" s="11">
        <v>0.252</v>
      </c>
      <c r="M18" s="21">
        <v>0.26259259344223934</v>
      </c>
      <c r="N18" s="11">
        <v>0.26419399356268108</v>
      </c>
      <c r="O18" s="63">
        <v>0.27031606619529092</v>
      </c>
      <c r="P18" s="85">
        <f>+VLOOKUP(B18,[1]Prov!$C$7:$K$59,9,0)</f>
        <v>0.26348089412281772</v>
      </c>
      <c r="Q18" s="85">
        <f>+VLOOKUP(B18,'[2]regio AS+RE'!$C$4:$J$56,8,0)</f>
        <v>0.26063391989170726</v>
      </c>
    </row>
    <row r="19" spans="2:17" x14ac:dyDescent="0.25">
      <c r="B19" s="14" t="s">
        <v>87</v>
      </c>
      <c r="C19" s="11">
        <v>0.20172516425294029</v>
      </c>
      <c r="D19" s="11">
        <v>0.20170934224242146</v>
      </c>
      <c r="E19" s="11">
        <v>0.2143195242686278</v>
      </c>
      <c r="F19" s="11">
        <v>0.21325617883430786</v>
      </c>
      <c r="G19" s="11">
        <v>0.22336982323861312</v>
      </c>
      <c r="H19" s="11">
        <v>0.23174439564409513</v>
      </c>
      <c r="I19" s="11">
        <v>0.24043593184088136</v>
      </c>
      <c r="J19" s="11">
        <v>0.24904464348401723</v>
      </c>
      <c r="K19" s="11">
        <v>0.24982818677923579</v>
      </c>
      <c r="L19" s="11">
        <v>0.26700000000000002</v>
      </c>
      <c r="M19" s="21">
        <v>0.27687290072107457</v>
      </c>
      <c r="N19" s="11">
        <v>0.2837949039889765</v>
      </c>
      <c r="O19" s="63">
        <v>0.28495319305390576</v>
      </c>
      <c r="P19" s="85">
        <f>+VLOOKUP(B19,[1]Prov!$C$7:$K$59,9,0)</f>
        <v>0.27895374251960625</v>
      </c>
      <c r="Q19" s="85">
        <f>+VLOOKUP(B19,'[2]regio AS+RE'!$C$4:$J$56,8,0)</f>
        <v>0.27838623354618847</v>
      </c>
    </row>
    <row r="20" spans="2:17" x14ac:dyDescent="0.25">
      <c r="B20" s="34" t="s">
        <v>16</v>
      </c>
      <c r="C20" s="58">
        <v>0.26860000000000001</v>
      </c>
      <c r="D20" s="58">
        <v>0.24790000000000001</v>
      </c>
      <c r="E20" s="58">
        <v>0.26919999999999999</v>
      </c>
      <c r="F20" s="58">
        <v>0.27529999999999999</v>
      </c>
      <c r="G20" s="58">
        <v>0.28260000000000002</v>
      </c>
      <c r="H20" s="58">
        <v>0.2908</v>
      </c>
      <c r="I20" s="58">
        <v>0.3009</v>
      </c>
      <c r="J20" s="58">
        <v>0.311</v>
      </c>
      <c r="K20" s="58">
        <v>0.3135</v>
      </c>
      <c r="L20" s="77">
        <v>0.31819999999999998</v>
      </c>
      <c r="M20" s="78">
        <v>0.32819999999999999</v>
      </c>
      <c r="N20" s="58">
        <v>0.33487931459565168</v>
      </c>
      <c r="O20" s="64">
        <v>0.3416023334961199</v>
      </c>
      <c r="P20" s="58">
        <f>+VLOOKUP(B20,[1]Prov!$R$7:$U$25,4,0)</f>
        <v>0.33336729013682687</v>
      </c>
      <c r="Q20" s="58">
        <f>+VLOOKUP(B20,CCAA!$B$28:$M$46,12,0)</f>
        <v>0.33250950775578308</v>
      </c>
    </row>
    <row r="21" spans="2:17" x14ac:dyDescent="0.25">
      <c r="N21" s="45"/>
      <c r="O21" s="65"/>
      <c r="P21" s="86"/>
      <c r="Q21" s="86"/>
    </row>
    <row r="22" spans="2:17" x14ac:dyDescent="0.25">
      <c r="B22" s="29" t="s">
        <v>2</v>
      </c>
      <c r="N22" s="45"/>
      <c r="O22" s="65"/>
      <c r="P22" s="86"/>
      <c r="Q22" s="86"/>
    </row>
    <row r="23" spans="2:17" x14ac:dyDescent="0.25">
      <c r="B23" s="49" t="s">
        <v>0</v>
      </c>
      <c r="N23" s="45"/>
      <c r="O23" s="65"/>
      <c r="P23" s="86"/>
      <c r="Q23" s="86"/>
    </row>
    <row r="24" spans="2:17" x14ac:dyDescent="0.25">
      <c r="N24" s="45"/>
      <c r="O24" s="65"/>
      <c r="P24" s="86"/>
      <c r="Q24" s="86"/>
    </row>
    <row r="25" spans="2:17" x14ac:dyDescent="0.25">
      <c r="B25" s="1"/>
      <c r="C25" s="5">
        <v>2011</v>
      </c>
      <c r="D25" s="5">
        <v>2012</v>
      </c>
      <c r="E25" s="5">
        <v>2013</v>
      </c>
      <c r="F25" s="5">
        <v>2014</v>
      </c>
      <c r="G25" s="5">
        <v>2015</v>
      </c>
      <c r="H25" s="5">
        <v>2016</v>
      </c>
      <c r="I25" s="5">
        <v>2017</v>
      </c>
      <c r="J25" s="5">
        <v>2018</v>
      </c>
      <c r="K25" s="5">
        <v>2019</v>
      </c>
      <c r="L25" s="5">
        <v>2020</v>
      </c>
      <c r="M25" s="5">
        <v>2021</v>
      </c>
      <c r="N25" s="5">
        <v>2022</v>
      </c>
      <c r="O25" s="59">
        <v>2023</v>
      </c>
      <c r="P25" s="32">
        <v>2024</v>
      </c>
      <c r="Q25" s="5">
        <v>2025</v>
      </c>
    </row>
    <row r="26" spans="2:17" x14ac:dyDescent="0.25">
      <c r="B26" s="1" t="s">
        <v>1</v>
      </c>
      <c r="C26" s="2">
        <v>8724961</v>
      </c>
      <c r="D26" s="2">
        <v>8789908</v>
      </c>
      <c r="E26" s="2">
        <v>8917790</v>
      </c>
      <c r="F26" s="2">
        <v>9001277</v>
      </c>
      <c r="G26" s="2">
        <v>9238689</v>
      </c>
      <c r="H26" s="2">
        <v>9568026</v>
      </c>
      <c r="I26" s="2">
        <v>9906056</v>
      </c>
      <c r="J26" s="2">
        <v>10267985</v>
      </c>
      <c r="K26" s="2">
        <v>10587100</v>
      </c>
      <c r="L26" s="2">
        <v>11056803</v>
      </c>
      <c r="M26" s="2">
        <v>11553603</v>
      </c>
      <c r="N26" s="2">
        <v>12055249.80235</v>
      </c>
      <c r="O26" s="60">
        <v>12422414.220999999</v>
      </c>
      <c r="P26" s="82">
        <f>+CCAA!$L$24</f>
        <v>12620697.16736</v>
      </c>
      <c r="Q26" s="82">
        <f>+CCAA!M24</f>
        <v>12831230.673140002</v>
      </c>
    </row>
    <row r="27" spans="2:17" x14ac:dyDescent="0.25">
      <c r="B27" s="1" t="s">
        <v>37</v>
      </c>
      <c r="C27" s="23">
        <v>0.18488810871291386</v>
      </c>
      <c r="D27" s="23">
        <v>0.18799183691975893</v>
      </c>
      <c r="E27" s="23">
        <v>0.19084511257548034</v>
      </c>
      <c r="F27" s="23">
        <v>0.19372560560471111</v>
      </c>
      <c r="G27" s="23">
        <v>0.19901075436373666</v>
      </c>
      <c r="H27" s="23">
        <v>0.20598354301882915</v>
      </c>
      <c r="I27" s="23">
        <v>0.21280899692747737</v>
      </c>
      <c r="J27" s="23">
        <v>0.21971576082855987</v>
      </c>
      <c r="K27" s="23">
        <v>0.22477728426934804</v>
      </c>
      <c r="L27" s="11">
        <v>0.23350000000000001</v>
      </c>
      <c r="M27" s="11">
        <v>0.24410000000000001</v>
      </c>
      <c r="N27" s="11">
        <v>0.2531815855124665</v>
      </c>
      <c r="O27" s="63">
        <v>0.25834087469989048</v>
      </c>
      <c r="P27" s="85">
        <f>+CCAA!$L$47</f>
        <v>0.25858302582591558</v>
      </c>
      <c r="Q27" s="85">
        <f>+CCAA!M47</f>
        <v>0.25997758071818372</v>
      </c>
    </row>
  </sheetData>
  <pageMargins left="0.7" right="0.7" top="0.75" bottom="0.75" header="0.3" footer="0.3"/>
  <pageSetup paperSize="9" orientation="portrait" r:id="rId1"/>
  <ignoredErrors>
    <ignoredError sqref="C10:M1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7196-2515-4754-8D2C-E95B39E7FF56}">
  <dimension ref="B2:Q21"/>
  <sheetViews>
    <sheetView showGridLines="0" workbookViewId="0">
      <selection activeCell="P5" sqref="P5:Q21"/>
    </sheetView>
  </sheetViews>
  <sheetFormatPr baseColWidth="10" defaultRowHeight="15" x14ac:dyDescent="0.25"/>
  <cols>
    <col min="2" max="2" width="27" customWidth="1"/>
    <col min="17" max="17" width="11.5703125" style="45"/>
  </cols>
  <sheetData>
    <row r="2" spans="2:17" x14ac:dyDescent="0.25">
      <c r="B2" s="29" t="s">
        <v>58</v>
      </c>
    </row>
    <row r="3" spans="2:17" x14ac:dyDescent="0.25">
      <c r="B3" s="49" t="s">
        <v>28</v>
      </c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50" t="s">
        <v>17</v>
      </c>
      <c r="C6" s="2">
        <v>25060</v>
      </c>
      <c r="D6" s="2">
        <v>26455</v>
      </c>
      <c r="E6" s="2">
        <v>26217</v>
      </c>
      <c r="F6" s="2">
        <v>25655</v>
      </c>
      <c r="G6" s="2">
        <v>26264</v>
      </c>
      <c r="H6" s="2">
        <v>26910</v>
      </c>
      <c r="I6" s="2">
        <v>27493</v>
      </c>
      <c r="J6" s="2">
        <v>27991</v>
      </c>
      <c r="K6" s="2">
        <v>28305</v>
      </c>
      <c r="L6" s="2">
        <v>29970</v>
      </c>
      <c r="M6" s="27">
        <v>29877</v>
      </c>
      <c r="N6" s="2">
        <v>30535</v>
      </c>
      <c r="O6" s="60">
        <v>30594</v>
      </c>
      <c r="P6" s="82">
        <f>+VLOOKUP(B6,[1]Prov!$C$7:$F$58,4,0)</f>
        <v>30503.601466335924</v>
      </c>
      <c r="Q6" s="82">
        <f>+VLOOKUP(B6,'[2]regio AS+RE'!$C$4:$E$56,3,0)</f>
        <v>31051.542399993567</v>
      </c>
    </row>
    <row r="7" spans="2:17" x14ac:dyDescent="0.25">
      <c r="B7" s="50" t="s">
        <v>22</v>
      </c>
      <c r="C7" s="2">
        <v>19484</v>
      </c>
      <c r="D7" s="2">
        <v>21000</v>
      </c>
      <c r="E7" s="2">
        <v>21692</v>
      </c>
      <c r="F7" s="2">
        <v>22003</v>
      </c>
      <c r="G7" s="2">
        <v>22769</v>
      </c>
      <c r="H7" s="2">
        <v>23730</v>
      </c>
      <c r="I7" s="2">
        <v>24626</v>
      </c>
      <c r="J7" s="2">
        <v>25593</v>
      </c>
      <c r="K7" s="2">
        <v>26025</v>
      </c>
      <c r="L7" s="2">
        <v>26904</v>
      </c>
      <c r="M7" s="27">
        <v>27650</v>
      </c>
      <c r="N7" s="2">
        <v>28060</v>
      </c>
      <c r="O7" s="60">
        <v>27297</v>
      </c>
      <c r="P7" s="82">
        <f>+VLOOKUP(B7,[1]Prov!$C$7:$F$58,4,0)</f>
        <v>26902.881749787877</v>
      </c>
      <c r="Q7" s="82">
        <f>+VLOOKUP(B7,'[2]regio AS+RE'!$C$4:$E$56,3,0)</f>
        <v>26332.695300986623</v>
      </c>
    </row>
    <row r="8" spans="2:17" x14ac:dyDescent="0.25">
      <c r="N8" s="45"/>
      <c r="O8" s="65"/>
      <c r="P8" s="86"/>
      <c r="Q8" s="86"/>
    </row>
    <row r="9" spans="2:17" x14ac:dyDescent="0.25">
      <c r="B9" s="29" t="s">
        <v>58</v>
      </c>
      <c r="N9" s="45"/>
      <c r="O9" s="65"/>
      <c r="P9" s="86"/>
      <c r="Q9" s="86"/>
    </row>
    <row r="10" spans="2:17" x14ac:dyDescent="0.25">
      <c r="B10" s="49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N10" s="46"/>
      <c r="O10" s="66"/>
      <c r="P10" s="86"/>
      <c r="Q10" s="86"/>
    </row>
    <row r="11" spans="2:17" x14ac:dyDescent="0.25">
      <c r="N11" s="45"/>
      <c r="O11" s="65"/>
      <c r="P11" s="86"/>
      <c r="Q11" s="86"/>
    </row>
    <row r="12" spans="2:17" x14ac:dyDescent="0.25">
      <c r="C12" s="5">
        <v>2011</v>
      </c>
      <c r="D12" s="5">
        <v>2012</v>
      </c>
      <c r="E12" s="5">
        <v>2013</v>
      </c>
      <c r="F12" s="5">
        <v>2014</v>
      </c>
      <c r="G12" s="5">
        <v>2015</v>
      </c>
      <c r="H12" s="5">
        <v>2016</v>
      </c>
      <c r="I12" s="5">
        <v>2017</v>
      </c>
      <c r="J12" s="5">
        <v>2018</v>
      </c>
      <c r="K12" s="5">
        <v>2019</v>
      </c>
      <c r="L12" s="5">
        <v>2020</v>
      </c>
      <c r="M12" s="5">
        <v>2021</v>
      </c>
      <c r="N12" s="5">
        <v>2022</v>
      </c>
      <c r="O12" s="59">
        <v>2023</v>
      </c>
      <c r="P12" s="5">
        <v>2024</v>
      </c>
      <c r="Q12" s="5">
        <v>2025</v>
      </c>
    </row>
    <row r="13" spans="2:17" x14ac:dyDescent="0.25">
      <c r="B13" s="50" t="s">
        <v>17</v>
      </c>
      <c r="C13" s="11">
        <v>0.30421481985044185</v>
      </c>
      <c r="D13" s="11">
        <v>0.31406185077461862</v>
      </c>
      <c r="E13" s="11">
        <v>0.31013556675420539</v>
      </c>
      <c r="F13" s="11">
        <v>0.30318608333924224</v>
      </c>
      <c r="G13" s="11">
        <v>0.31082312809635987</v>
      </c>
      <c r="H13" s="11">
        <v>0.31761956470421604</v>
      </c>
      <c r="I13" s="11">
        <v>0.32338238234706002</v>
      </c>
      <c r="J13" s="11">
        <v>0.329643281947405</v>
      </c>
      <c r="K13" s="11">
        <v>0.33523225241016652</v>
      </c>
      <c r="L13" s="11">
        <v>0.35699999999999998</v>
      </c>
      <c r="M13" s="21">
        <v>0.3608899948059478</v>
      </c>
      <c r="N13" s="11">
        <v>0.37171132105872745</v>
      </c>
      <c r="O13" s="63">
        <v>0.36837162259789047</v>
      </c>
      <c r="P13" s="85">
        <f>+VLOOKUP(B13,[1]Prov!$C$7:$K$59,9,0)</f>
        <v>0.36639202280173833</v>
      </c>
      <c r="Q13" s="85">
        <f>+VLOOKUP(B13,'[2]regio AS+RE'!$C$4:$J$56,8,0)</f>
        <v>0.37057884284888254</v>
      </c>
    </row>
    <row r="14" spans="2:17" x14ac:dyDescent="0.25">
      <c r="B14" s="50" t="s">
        <v>22</v>
      </c>
      <c r="C14" s="11">
        <v>0.24827972883429328</v>
      </c>
      <c r="D14" s="11">
        <v>0.25396057564397145</v>
      </c>
      <c r="E14" s="11">
        <v>0.2594147263181813</v>
      </c>
      <c r="F14" s="11">
        <v>0.26292645037939893</v>
      </c>
      <c r="G14" s="11">
        <v>0.26834075896107684</v>
      </c>
      <c r="H14" s="11">
        <v>0.28018513708172954</v>
      </c>
      <c r="I14" s="11">
        <v>0.2902092957480909</v>
      </c>
      <c r="J14" s="11">
        <v>0.30227833748686028</v>
      </c>
      <c r="K14" s="11">
        <v>0.3087701397622381</v>
      </c>
      <c r="L14" s="11">
        <v>0.31900000000000001</v>
      </c>
      <c r="M14" s="21">
        <v>0.3311813532321623</v>
      </c>
      <c r="N14" s="11">
        <v>0.33884717051633778</v>
      </c>
      <c r="O14" s="63">
        <v>0.31928929853906168</v>
      </c>
      <c r="P14" s="85">
        <f>+VLOOKUP(B14,[1]Prov!$C$7:$K$59,9,0)</f>
        <v>0.31101956958794758</v>
      </c>
      <c r="Q14" s="85">
        <f>+VLOOKUP(B14,'[2]regio AS+RE'!$C$4:$J$56,8,0)</f>
        <v>0.30241743001339805</v>
      </c>
    </row>
    <row r="15" spans="2:17" x14ac:dyDescent="0.25">
      <c r="N15" s="45"/>
      <c r="O15" s="65"/>
      <c r="P15" s="86"/>
      <c r="Q15" s="86"/>
    </row>
    <row r="16" spans="2:17" x14ac:dyDescent="0.25">
      <c r="B16" s="29" t="s">
        <v>2</v>
      </c>
      <c r="N16" s="45"/>
      <c r="O16" s="65"/>
      <c r="P16" s="86"/>
      <c r="Q16" s="86"/>
    </row>
    <row r="17" spans="2:17" x14ac:dyDescent="0.25">
      <c r="B17" s="49" t="s">
        <v>0</v>
      </c>
      <c r="N17" s="45"/>
      <c r="O17" s="65"/>
      <c r="P17" s="86"/>
      <c r="Q17" s="86"/>
    </row>
    <row r="18" spans="2:17" x14ac:dyDescent="0.25">
      <c r="N18" s="45"/>
      <c r="O18" s="65"/>
      <c r="P18" s="86"/>
      <c r="Q18" s="86"/>
    </row>
    <row r="19" spans="2:17" x14ac:dyDescent="0.25">
      <c r="B19" s="1"/>
      <c r="C19" s="5">
        <v>2011</v>
      </c>
      <c r="D19" s="5">
        <v>2012</v>
      </c>
      <c r="E19" s="5">
        <v>2013</v>
      </c>
      <c r="F19" s="5">
        <v>2014</v>
      </c>
      <c r="G19" s="5">
        <v>2015</v>
      </c>
      <c r="H19" s="5">
        <v>2016</v>
      </c>
      <c r="I19" s="5">
        <v>2017</v>
      </c>
      <c r="J19" s="5">
        <v>2018</v>
      </c>
      <c r="K19" s="5">
        <v>2019</v>
      </c>
      <c r="L19" s="5">
        <v>2020</v>
      </c>
      <c r="M19" s="31">
        <v>2021</v>
      </c>
      <c r="N19" s="5">
        <v>2022</v>
      </c>
      <c r="O19" s="59">
        <v>2023</v>
      </c>
      <c r="P19" s="32">
        <v>2024</v>
      </c>
      <c r="Q19" s="5">
        <v>2025</v>
      </c>
    </row>
    <row r="20" spans="2:17" x14ac:dyDescent="0.25">
      <c r="B20" s="1" t="s">
        <v>1</v>
      </c>
      <c r="C20" s="2">
        <v>8724961</v>
      </c>
      <c r="D20" s="2">
        <v>8789908</v>
      </c>
      <c r="E20" s="2">
        <v>8917790</v>
      </c>
      <c r="F20" s="2">
        <v>9001277</v>
      </c>
      <c r="G20" s="2">
        <v>9238689</v>
      </c>
      <c r="H20" s="2">
        <v>9568026</v>
      </c>
      <c r="I20" s="2">
        <v>9906056</v>
      </c>
      <c r="J20" s="2">
        <v>10267985</v>
      </c>
      <c r="K20" s="2">
        <v>10587100</v>
      </c>
      <c r="L20" s="2">
        <v>11056803</v>
      </c>
      <c r="M20" s="2">
        <v>11553603</v>
      </c>
      <c r="N20" s="2">
        <v>12055249.80235</v>
      </c>
      <c r="O20" s="60">
        <v>12422414.220999999</v>
      </c>
      <c r="P20" s="82">
        <f>+CCAA!$L$24</f>
        <v>12620697.16736</v>
      </c>
      <c r="Q20" s="82">
        <f>+CCAA!M24</f>
        <v>12831230.673140002</v>
      </c>
    </row>
    <row r="21" spans="2:17" x14ac:dyDescent="0.25">
      <c r="B21" s="1" t="s">
        <v>37</v>
      </c>
      <c r="C21" s="23">
        <v>0.18488810871291386</v>
      </c>
      <c r="D21" s="23">
        <v>0.18799183691975893</v>
      </c>
      <c r="E21" s="23">
        <v>0.19084511257548034</v>
      </c>
      <c r="F21" s="23">
        <v>0.19372560560471111</v>
      </c>
      <c r="G21" s="23">
        <v>0.19901075436373666</v>
      </c>
      <c r="H21" s="23">
        <v>0.20598354301882915</v>
      </c>
      <c r="I21" s="23">
        <v>0.21280899692747737</v>
      </c>
      <c r="J21" s="23">
        <v>0.21971576082855987</v>
      </c>
      <c r="K21" s="23">
        <v>0.22477728426934804</v>
      </c>
      <c r="L21" s="11">
        <v>0.23350000000000001</v>
      </c>
      <c r="M21" s="11">
        <v>0.24410000000000001</v>
      </c>
      <c r="N21" s="11">
        <v>0.2531815855124665</v>
      </c>
      <c r="O21" s="63">
        <v>0.25834087469989048</v>
      </c>
      <c r="P21" s="85">
        <f>+CCAA!$L$47</f>
        <v>0.25858302582591558</v>
      </c>
      <c r="Q21" s="85">
        <f>+CCAA!M47</f>
        <v>0.25997758071818372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FEF4-FB63-47E6-8F36-83896F588C5C}">
  <dimension ref="B2:Q25"/>
  <sheetViews>
    <sheetView showGridLines="0" workbookViewId="0">
      <selection activeCell="P5" sqref="P5:Q25"/>
    </sheetView>
  </sheetViews>
  <sheetFormatPr baseColWidth="10" defaultRowHeight="15" x14ac:dyDescent="0.25"/>
  <cols>
    <col min="2" max="2" width="26.85546875" customWidth="1"/>
    <col min="17" max="17" width="11.5703125" style="45"/>
  </cols>
  <sheetData>
    <row r="2" spans="2:17" x14ac:dyDescent="0.25">
      <c r="B2" s="29" t="s">
        <v>95</v>
      </c>
    </row>
    <row r="3" spans="2:17" x14ac:dyDescent="0.25">
      <c r="B3" s="49" t="s">
        <v>28</v>
      </c>
    </row>
    <row r="4" spans="2:17" x14ac:dyDescent="0.25">
      <c r="B4" s="49"/>
    </row>
    <row r="5" spans="2:17" x14ac:dyDescent="0.25"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5">
        <v>2018</v>
      </c>
      <c r="K5" s="5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1" t="s">
        <v>88</v>
      </c>
      <c r="C6" s="2">
        <v>202017</v>
      </c>
      <c r="D6" s="2">
        <v>213260</v>
      </c>
      <c r="E6" s="2">
        <v>218098</v>
      </c>
      <c r="F6" s="2">
        <v>225909</v>
      </c>
      <c r="G6" s="2">
        <v>228551</v>
      </c>
      <c r="H6" s="2">
        <v>238820</v>
      </c>
      <c r="I6" s="2">
        <v>250477</v>
      </c>
      <c r="J6" s="2">
        <v>258175</v>
      </c>
      <c r="K6" s="2">
        <v>273867</v>
      </c>
      <c r="L6" s="2">
        <v>288442</v>
      </c>
      <c r="M6" s="2">
        <v>314209</v>
      </c>
      <c r="N6" s="2">
        <v>340540</v>
      </c>
      <c r="O6" s="60">
        <v>368155</v>
      </c>
      <c r="P6" s="82">
        <f>+VLOOKUP(B6,[1]Prov!$C$7:$F$58,4,0)</f>
        <v>389268.57026259624</v>
      </c>
      <c r="Q6" s="82">
        <f>+VLOOKUP(B6,'[2]regio AS+RE'!$C$4:$E$56,3,0)</f>
        <v>403035.12018962624</v>
      </c>
    </row>
    <row r="7" spans="2:17" x14ac:dyDescent="0.25">
      <c r="B7" s="1" t="s">
        <v>89</v>
      </c>
      <c r="C7" s="2">
        <v>70797</v>
      </c>
      <c r="D7" s="2">
        <v>73964</v>
      </c>
      <c r="E7" s="2">
        <v>72597</v>
      </c>
      <c r="F7" s="2">
        <v>73146</v>
      </c>
      <c r="G7" s="2">
        <v>76163</v>
      </c>
      <c r="H7" s="2">
        <v>78828</v>
      </c>
      <c r="I7" s="2">
        <v>81612</v>
      </c>
      <c r="J7" s="2">
        <v>86138</v>
      </c>
      <c r="K7" s="2">
        <v>91022</v>
      </c>
      <c r="L7" s="2">
        <v>96822</v>
      </c>
      <c r="M7" s="2">
        <v>103385</v>
      </c>
      <c r="N7" s="2">
        <v>110554</v>
      </c>
      <c r="O7" s="60">
        <v>115537</v>
      </c>
      <c r="P7" s="82">
        <f>+VLOOKUP(B7,[1]Prov!$C$7:$F$58,4,0)</f>
        <v>119127.98410821547</v>
      </c>
      <c r="Q7" s="82">
        <f>+VLOOKUP(B7,'[2]regio AS+RE'!$C$4:$E$56,3,0)</f>
        <v>122171.43138336632</v>
      </c>
    </row>
    <row r="8" spans="2:17" x14ac:dyDescent="0.25">
      <c r="B8" s="1" t="s">
        <v>90</v>
      </c>
      <c r="C8" s="2">
        <v>411723</v>
      </c>
      <c r="D8" s="2">
        <v>423772</v>
      </c>
      <c r="E8" s="2">
        <v>414834</v>
      </c>
      <c r="F8" s="2">
        <v>406980</v>
      </c>
      <c r="G8" s="2">
        <v>416038</v>
      </c>
      <c r="H8" s="2">
        <v>429012</v>
      </c>
      <c r="I8" s="2">
        <v>441898</v>
      </c>
      <c r="J8" s="2">
        <v>459425</v>
      </c>
      <c r="K8" s="2">
        <v>483703</v>
      </c>
      <c r="L8" s="2">
        <v>515875</v>
      </c>
      <c r="M8" s="2">
        <v>557928</v>
      </c>
      <c r="N8" s="2">
        <v>590351</v>
      </c>
      <c r="O8" s="60">
        <v>624571</v>
      </c>
      <c r="P8" s="82">
        <f>+VLOOKUP(B8,[1]Prov!$C$7:$F$58,4,0)</f>
        <v>656302.39391040441</v>
      </c>
      <c r="Q8" s="82">
        <f>+VLOOKUP(B8,'[2]regio AS+RE'!$C$4:$E$56,3,0)</f>
        <v>680890.35828003753</v>
      </c>
    </row>
    <row r="9" spans="2:17" x14ac:dyDescent="0.25">
      <c r="B9" s="28" t="s">
        <v>76</v>
      </c>
      <c r="C9" s="37">
        <f>SUM(C6:C8)</f>
        <v>684537</v>
      </c>
      <c r="D9" s="37">
        <f t="shared" ref="D9:L9" si="0">SUM(D6:D8)</f>
        <v>710996</v>
      </c>
      <c r="E9" s="37">
        <f t="shared" si="0"/>
        <v>705529</v>
      </c>
      <c r="F9" s="37">
        <f t="shared" si="0"/>
        <v>706035</v>
      </c>
      <c r="G9" s="37">
        <f t="shared" si="0"/>
        <v>720752</v>
      </c>
      <c r="H9" s="37">
        <f t="shared" si="0"/>
        <v>746660</v>
      </c>
      <c r="I9" s="37">
        <f t="shared" si="0"/>
        <v>773987</v>
      </c>
      <c r="J9" s="37">
        <f t="shared" si="0"/>
        <v>803738</v>
      </c>
      <c r="K9" s="37">
        <f t="shared" si="0"/>
        <v>848592</v>
      </c>
      <c r="L9" s="37">
        <f t="shared" si="0"/>
        <v>901139</v>
      </c>
      <c r="M9" s="37">
        <f>SUM(M6:M8)</f>
        <v>975522</v>
      </c>
      <c r="N9" s="37">
        <v>1041445</v>
      </c>
      <c r="O9" s="73">
        <v>1108263</v>
      </c>
      <c r="P9" s="37">
        <f>SUM(P6:P8)</f>
        <v>1164698.9482812162</v>
      </c>
      <c r="Q9" s="37">
        <f>SUM(Q6:Q8)</f>
        <v>1206096.90985303</v>
      </c>
    </row>
    <row r="10" spans="2:17" x14ac:dyDescent="0.25">
      <c r="N10" s="45"/>
      <c r="O10" s="65"/>
      <c r="P10" s="86"/>
      <c r="Q10" s="86"/>
    </row>
    <row r="11" spans="2:17" x14ac:dyDescent="0.25">
      <c r="B11" s="29" t="s">
        <v>95</v>
      </c>
      <c r="N11" s="45"/>
      <c r="O11" s="65"/>
      <c r="P11" s="86"/>
      <c r="Q11" s="86"/>
    </row>
    <row r="12" spans="2:17" x14ac:dyDescent="0.25">
      <c r="B12" s="49" t="s">
        <v>0</v>
      </c>
      <c r="C12" s="3"/>
      <c r="D12" s="3"/>
      <c r="E12" s="3"/>
      <c r="F12" s="3"/>
      <c r="G12" s="3"/>
      <c r="H12" s="3"/>
      <c r="I12" s="3"/>
      <c r="J12" s="3"/>
      <c r="K12" s="3"/>
      <c r="N12" s="45"/>
      <c r="O12" s="65"/>
      <c r="P12" s="86"/>
      <c r="Q12" s="86"/>
    </row>
    <row r="13" spans="2:17" x14ac:dyDescent="0.25">
      <c r="N13" s="45"/>
      <c r="O13" s="65"/>
      <c r="P13" s="86"/>
      <c r="Q13" s="86"/>
    </row>
    <row r="14" spans="2:17" x14ac:dyDescent="0.25">
      <c r="C14" s="32">
        <v>2011</v>
      </c>
      <c r="D14" s="32">
        <v>2012</v>
      </c>
      <c r="E14" s="32">
        <v>2013</v>
      </c>
      <c r="F14" s="32">
        <v>2014</v>
      </c>
      <c r="G14" s="32">
        <v>2015</v>
      </c>
      <c r="H14" s="32">
        <v>2016</v>
      </c>
      <c r="I14" s="32">
        <v>2017</v>
      </c>
      <c r="J14" s="32">
        <v>2018</v>
      </c>
      <c r="K14" s="32">
        <v>2019</v>
      </c>
      <c r="L14" s="5">
        <v>2020</v>
      </c>
      <c r="M14" s="5">
        <v>2021</v>
      </c>
      <c r="N14" s="5">
        <v>2022</v>
      </c>
      <c r="O14" s="59">
        <v>2023</v>
      </c>
      <c r="P14" s="5">
        <v>2024</v>
      </c>
      <c r="Q14" s="5">
        <v>2025</v>
      </c>
    </row>
    <row r="15" spans="2:17" x14ac:dyDescent="0.25">
      <c r="B15" s="1" t="s">
        <v>88</v>
      </c>
      <c r="C15" s="11">
        <v>0.10444867374272734</v>
      </c>
      <c r="D15" s="11">
        <v>0.11500718053366223</v>
      </c>
      <c r="E15" s="11">
        <v>0.11762098192039451</v>
      </c>
      <c r="F15" s="11">
        <v>0.1219291565310459</v>
      </c>
      <c r="G15" s="11">
        <v>0.12402704116457611</v>
      </c>
      <c r="H15" s="11">
        <v>0.1297931255621588</v>
      </c>
      <c r="I15" s="11">
        <v>0.13607932767922967</v>
      </c>
      <c r="J15" s="11">
        <v>0.13969911459412721</v>
      </c>
      <c r="K15" s="11">
        <v>0.14619534029610926</v>
      </c>
      <c r="L15" s="11">
        <v>0.15265633087516922</v>
      </c>
      <c r="M15" s="21">
        <v>0.16556067714590419</v>
      </c>
      <c r="N15" s="11">
        <v>0.17708787047723462</v>
      </c>
      <c r="O15" s="63">
        <v>0.18828876655271809</v>
      </c>
      <c r="P15" s="85">
        <f>+VLOOKUP(B15,[1]Prov!$C$7:$K$59,9,0)</f>
        <v>0.1939642356791445</v>
      </c>
      <c r="Q15" s="85">
        <f>+VLOOKUP(B15,'[2]regio AS+RE'!$C$4:$J$56,8,0)</f>
        <v>0.19593231356434782</v>
      </c>
    </row>
    <row r="16" spans="2:17" x14ac:dyDescent="0.25">
      <c r="B16" s="1" t="s">
        <v>89</v>
      </c>
      <c r="C16" s="11">
        <v>0.11714685675707875</v>
      </c>
      <c r="D16" s="11">
        <v>0.12524107942625212</v>
      </c>
      <c r="E16" s="11">
        <v>0.12394298387138079</v>
      </c>
      <c r="F16" s="11">
        <v>0.12728592086785381</v>
      </c>
      <c r="G16" s="11">
        <v>0.1329583407696712</v>
      </c>
      <c r="H16" s="11">
        <v>0.1383056557096613</v>
      </c>
      <c r="I16" s="11">
        <v>0.14351406529984931</v>
      </c>
      <c r="J16" s="11">
        <v>0.15132504721331635</v>
      </c>
      <c r="K16" s="11">
        <v>0.15887134356962207</v>
      </c>
      <c r="L16" s="11">
        <v>0.16826698319624198</v>
      </c>
      <c r="M16" s="21">
        <v>0.17951994887974759</v>
      </c>
      <c r="N16" s="11">
        <v>0.18981359378985821</v>
      </c>
      <c r="O16" s="63">
        <v>0.19125919157206092</v>
      </c>
      <c r="P16" s="85">
        <f>+VLOOKUP(B16,[1]Prov!$C$7:$K$59,9,0)</f>
        <v>0.19231530381136458</v>
      </c>
      <c r="Q16" s="85">
        <f>+VLOOKUP(B16,'[2]regio AS+RE'!$C$4:$J$56,8,0)</f>
        <v>0.19280859569277606</v>
      </c>
    </row>
    <row r="17" spans="2:17" x14ac:dyDescent="0.25">
      <c r="B17" s="1" t="s">
        <v>90</v>
      </c>
      <c r="C17" s="11">
        <v>0.15966183209570334</v>
      </c>
      <c r="D17" s="11">
        <v>0.16584346051056392</v>
      </c>
      <c r="E17" s="11">
        <v>0.16286880006784335</v>
      </c>
      <c r="F17" s="11">
        <v>0.16138658109717338</v>
      </c>
      <c r="G17" s="11">
        <v>0.16510250068228902</v>
      </c>
      <c r="H17" s="11">
        <v>0.17038139344252529</v>
      </c>
      <c r="I17" s="11">
        <v>0.17515033904566216</v>
      </c>
      <c r="J17" s="11">
        <v>0.18151148884657978</v>
      </c>
      <c r="K17" s="11">
        <v>0.18950263017989905</v>
      </c>
      <c r="L17" s="11">
        <v>0.20062153299546082</v>
      </c>
      <c r="M17" s="21">
        <v>0.21646040785162091</v>
      </c>
      <c r="N17" s="11">
        <v>0.22698878496194033</v>
      </c>
      <c r="O17" s="63">
        <v>0.23508030777905037</v>
      </c>
      <c r="P17" s="85">
        <f>+VLOOKUP(B17,[1]Prov!$C$7:$K$59,9,0)</f>
        <v>0.240268623188713</v>
      </c>
      <c r="Q17" s="85">
        <f>+VLOOKUP(B17,'[2]regio AS+RE'!$C$4:$J$56,8,0)</f>
        <v>0.24431248985187742</v>
      </c>
    </row>
    <row r="18" spans="2:17" x14ac:dyDescent="0.25">
      <c r="B18" s="28" t="s">
        <v>76</v>
      </c>
      <c r="C18" s="58">
        <v>0.13377205067625006</v>
      </c>
      <c r="D18" s="58">
        <v>0.14219507634278605</v>
      </c>
      <c r="E18" s="58">
        <v>0.1414731491791586</v>
      </c>
      <c r="F18" s="58">
        <v>0.14265584125495356</v>
      </c>
      <c r="G18" s="58">
        <v>0.14603536704045747</v>
      </c>
      <c r="H18" s="58">
        <v>0.15151653509976135</v>
      </c>
      <c r="I18" s="58">
        <v>0.15692206194997793</v>
      </c>
      <c r="J18" s="58">
        <v>0.16242345270027087</v>
      </c>
      <c r="K18" s="58">
        <v>0.16976216468605607</v>
      </c>
      <c r="L18" s="58">
        <v>0.1789295942220811</v>
      </c>
      <c r="M18" s="72">
        <v>0.19309999999999999</v>
      </c>
      <c r="N18" s="58">
        <v>0.20395581955177225</v>
      </c>
      <c r="O18" s="64">
        <v>0.21246579163547377</v>
      </c>
      <c r="P18" s="58">
        <f>+VLOOKUP(B18,[1]Prov!$R$7:$U$25,4,0)</f>
        <v>0.21738031534848187</v>
      </c>
      <c r="Q18" s="58">
        <f>+VLOOKUP(B18,CCAA!$B$28:$M$46,12,0)</f>
        <v>0.22018638573427901</v>
      </c>
    </row>
    <row r="19" spans="2:17" x14ac:dyDescent="0.25">
      <c r="N19" s="45"/>
      <c r="O19" s="65"/>
      <c r="P19" s="86"/>
      <c r="Q19" s="86"/>
    </row>
    <row r="20" spans="2:17" x14ac:dyDescent="0.25">
      <c r="B20" s="29" t="s">
        <v>2</v>
      </c>
      <c r="N20" s="45"/>
      <c r="O20" s="65"/>
      <c r="P20" s="86"/>
      <c r="Q20" s="86"/>
    </row>
    <row r="21" spans="2:17" x14ac:dyDescent="0.25">
      <c r="B21" s="49" t="s">
        <v>0</v>
      </c>
      <c r="N21" s="45"/>
      <c r="O21" s="65"/>
      <c r="P21" s="86"/>
      <c r="Q21" s="86"/>
    </row>
    <row r="22" spans="2:17" x14ac:dyDescent="0.25">
      <c r="N22" s="45"/>
      <c r="O22" s="65"/>
      <c r="P22" s="86"/>
      <c r="Q22" s="86"/>
    </row>
    <row r="23" spans="2:17" x14ac:dyDescent="0.25">
      <c r="B23" s="1"/>
      <c r="C23" s="5">
        <v>2011</v>
      </c>
      <c r="D23" s="5">
        <v>2012</v>
      </c>
      <c r="E23" s="5">
        <v>2013</v>
      </c>
      <c r="F23" s="5">
        <v>2014</v>
      </c>
      <c r="G23" s="5">
        <v>2015</v>
      </c>
      <c r="H23" s="5">
        <v>2016</v>
      </c>
      <c r="I23" s="5">
        <v>2017</v>
      </c>
      <c r="J23" s="5">
        <v>2018</v>
      </c>
      <c r="K23" s="5">
        <v>2019</v>
      </c>
      <c r="L23" s="5">
        <v>2020</v>
      </c>
      <c r="M23" s="5">
        <v>2021</v>
      </c>
      <c r="N23" s="5">
        <v>2022</v>
      </c>
      <c r="O23" s="59">
        <v>2023</v>
      </c>
      <c r="P23" s="32">
        <v>2024</v>
      </c>
      <c r="Q23" s="5">
        <v>2025</v>
      </c>
    </row>
    <row r="24" spans="2:17" x14ac:dyDescent="0.25">
      <c r="B24" s="1" t="s">
        <v>1</v>
      </c>
      <c r="C24" s="2">
        <v>8724961</v>
      </c>
      <c r="D24" s="2">
        <v>8789908</v>
      </c>
      <c r="E24" s="2">
        <v>8917790</v>
      </c>
      <c r="F24" s="2">
        <v>9001277</v>
      </c>
      <c r="G24" s="2">
        <v>9238689</v>
      </c>
      <c r="H24" s="2">
        <v>9568026</v>
      </c>
      <c r="I24" s="2">
        <v>9906056</v>
      </c>
      <c r="J24" s="2">
        <v>10267985</v>
      </c>
      <c r="K24" s="2">
        <v>10587100</v>
      </c>
      <c r="L24" s="2">
        <v>11056803</v>
      </c>
      <c r="M24" s="2">
        <v>11553603</v>
      </c>
      <c r="N24" s="2">
        <v>12055249.80235</v>
      </c>
      <c r="O24" s="60">
        <v>12422414.220999999</v>
      </c>
      <c r="P24" s="82">
        <f>+CCAA!$L$24</f>
        <v>12620697.16736</v>
      </c>
      <c r="Q24" s="82">
        <f>+CCAA!M24</f>
        <v>12831230.673140002</v>
      </c>
    </row>
    <row r="25" spans="2:17" x14ac:dyDescent="0.25">
      <c r="B25" s="1" t="s">
        <v>37</v>
      </c>
      <c r="C25" s="23">
        <v>0.18490000000000001</v>
      </c>
      <c r="D25" s="23">
        <v>0.188</v>
      </c>
      <c r="E25" s="23">
        <v>0.1908</v>
      </c>
      <c r="F25" s="23">
        <v>0.19370000000000001</v>
      </c>
      <c r="G25" s="23">
        <v>0.19900000000000001</v>
      </c>
      <c r="H25" s="23">
        <v>0.20599999999999999</v>
      </c>
      <c r="I25" s="23">
        <v>0.21279999999999999</v>
      </c>
      <c r="J25" s="23">
        <v>0.21970000000000001</v>
      </c>
      <c r="K25" s="23">
        <v>0.2248</v>
      </c>
      <c r="L25" s="11">
        <v>0.23350000000000001</v>
      </c>
      <c r="M25" s="11">
        <v>0.24410000000000001</v>
      </c>
      <c r="N25" s="11">
        <v>0.2531815855124665</v>
      </c>
      <c r="O25" s="63">
        <v>0.25834087469989048</v>
      </c>
      <c r="P25" s="85">
        <f>+CCAA!$L$47</f>
        <v>0.25858302582591558</v>
      </c>
      <c r="Q25" s="85">
        <f>+CCAA!M47</f>
        <v>0.25997758071818372</v>
      </c>
    </row>
  </sheetData>
  <pageMargins left="0.7" right="0.7" top="0.75" bottom="0.75" header="0.3" footer="0.3"/>
  <ignoredErrors>
    <ignoredError sqref="C9:M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720E-33E2-4103-966F-AF53194B0915}">
  <dimension ref="B2:Q27"/>
  <sheetViews>
    <sheetView showGridLines="0" workbookViewId="0">
      <selection activeCell="P5" sqref="P5:Q23"/>
    </sheetView>
  </sheetViews>
  <sheetFormatPr baseColWidth="10" defaultRowHeight="15" x14ac:dyDescent="0.25"/>
  <cols>
    <col min="2" max="2" width="27.28515625" customWidth="1"/>
    <col min="17" max="17" width="11.5703125" style="45"/>
  </cols>
  <sheetData>
    <row r="2" spans="2:17" x14ac:dyDescent="0.25">
      <c r="B2" s="29" t="s">
        <v>59</v>
      </c>
    </row>
    <row r="3" spans="2:17" x14ac:dyDescent="0.25">
      <c r="B3" s="49" t="s">
        <v>28</v>
      </c>
      <c r="N3" s="45"/>
    </row>
    <row r="4" spans="2:17" x14ac:dyDescent="0.25">
      <c r="B4" s="49"/>
      <c r="N4" s="45"/>
    </row>
    <row r="5" spans="2:17" x14ac:dyDescent="0.25"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1" t="s">
        <v>91</v>
      </c>
      <c r="C6" s="1">
        <v>68029</v>
      </c>
      <c r="D6" s="1">
        <v>70474</v>
      </c>
      <c r="E6" s="1">
        <v>68975</v>
      </c>
      <c r="F6" s="1">
        <v>70146</v>
      </c>
      <c r="G6" s="1">
        <v>71328</v>
      </c>
      <c r="H6" s="1">
        <v>74297</v>
      </c>
      <c r="I6" s="1">
        <v>76921</v>
      </c>
      <c r="J6" s="1">
        <v>80178</v>
      </c>
      <c r="K6" s="1">
        <v>83930</v>
      </c>
      <c r="L6" s="2">
        <v>91362</v>
      </c>
      <c r="M6" s="27">
        <v>96948</v>
      </c>
      <c r="N6" s="2">
        <v>101738</v>
      </c>
      <c r="O6" s="60">
        <v>105354</v>
      </c>
      <c r="P6" s="82">
        <f>+VLOOKUP(B6,[1]Prov!$C$7:$F$58,4,0)</f>
        <v>107278.76425166472</v>
      </c>
      <c r="Q6" s="82">
        <f>+VLOOKUP(B6,'[2]regio AS+RE'!$C$4:$E$56,3,0)</f>
        <v>105160.74009880511</v>
      </c>
    </row>
    <row r="7" spans="2:17" x14ac:dyDescent="0.25">
      <c r="B7" s="1" t="s">
        <v>92</v>
      </c>
      <c r="C7" s="1">
        <v>49379</v>
      </c>
      <c r="D7" s="1">
        <v>49304</v>
      </c>
      <c r="E7" s="1">
        <v>47879</v>
      </c>
      <c r="F7" s="1">
        <v>47083</v>
      </c>
      <c r="G7" s="1">
        <v>49119</v>
      </c>
      <c r="H7" s="1">
        <v>50856</v>
      </c>
      <c r="I7" s="1">
        <v>52629</v>
      </c>
      <c r="J7" s="1">
        <v>55692</v>
      </c>
      <c r="K7" s="1">
        <v>58569</v>
      </c>
      <c r="L7" s="2">
        <v>61485</v>
      </c>
      <c r="M7" s="27">
        <v>64832</v>
      </c>
      <c r="N7" s="2">
        <v>67435</v>
      </c>
      <c r="O7" s="60">
        <v>70068</v>
      </c>
      <c r="P7" s="82">
        <f>+VLOOKUP(B7,[1]Prov!$C$7:$F$58,4,0)</f>
        <v>71446.684775218702</v>
      </c>
      <c r="Q7" s="82">
        <f>+VLOOKUP(B7,'[2]regio AS+RE'!$C$4:$E$56,3,0)</f>
        <v>71406.921139644081</v>
      </c>
    </row>
    <row r="8" spans="2:17" x14ac:dyDescent="0.25">
      <c r="B8" s="28" t="s">
        <v>18</v>
      </c>
      <c r="C8" s="37">
        <f>SUM(C6:C7)</f>
        <v>117408</v>
      </c>
      <c r="D8" s="37">
        <f t="shared" ref="D8:L8" si="0">SUM(D6:D7)</f>
        <v>119778</v>
      </c>
      <c r="E8" s="37">
        <f t="shared" si="0"/>
        <v>116854</v>
      </c>
      <c r="F8" s="37">
        <f t="shared" si="0"/>
        <v>117229</v>
      </c>
      <c r="G8" s="37">
        <f t="shared" si="0"/>
        <v>120447</v>
      </c>
      <c r="H8" s="37">
        <f t="shared" si="0"/>
        <v>125153</v>
      </c>
      <c r="I8" s="37">
        <f t="shared" si="0"/>
        <v>129550</v>
      </c>
      <c r="J8" s="37">
        <f t="shared" si="0"/>
        <v>135870</v>
      </c>
      <c r="K8" s="37">
        <f t="shared" si="0"/>
        <v>142499</v>
      </c>
      <c r="L8" s="37">
        <f t="shared" si="0"/>
        <v>152847</v>
      </c>
      <c r="M8" s="74">
        <f>SUM(M6:M7)</f>
        <v>161780</v>
      </c>
      <c r="N8" s="74">
        <v>169173</v>
      </c>
      <c r="O8" s="75">
        <v>175422</v>
      </c>
      <c r="P8" s="74">
        <f>SUM(P6:P7)</f>
        <v>178725.44902688341</v>
      </c>
      <c r="Q8" s="74">
        <f>SUM(Q6:Q7)</f>
        <v>176567.66123844919</v>
      </c>
    </row>
    <row r="9" spans="2:17" x14ac:dyDescent="0.25">
      <c r="N9" s="45"/>
      <c r="O9" s="65"/>
      <c r="P9" s="86"/>
      <c r="Q9" s="86"/>
    </row>
    <row r="10" spans="2:17" x14ac:dyDescent="0.25">
      <c r="B10" s="29" t="s">
        <v>59</v>
      </c>
      <c r="N10" s="45"/>
      <c r="O10" s="65"/>
      <c r="P10" s="86"/>
      <c r="Q10" s="86"/>
    </row>
    <row r="11" spans="2:17" x14ac:dyDescent="0.25">
      <c r="B11" s="49" t="s">
        <v>0</v>
      </c>
      <c r="C11" s="3"/>
      <c r="D11" s="3"/>
      <c r="E11" s="3"/>
      <c r="F11" s="3"/>
      <c r="G11" s="3"/>
      <c r="H11" s="3"/>
      <c r="I11" s="3"/>
      <c r="J11" s="3"/>
      <c r="K11" s="3"/>
      <c r="N11" s="45"/>
      <c r="O11" s="65"/>
      <c r="P11" s="86"/>
      <c r="Q11" s="86"/>
    </row>
    <row r="12" spans="2:17" x14ac:dyDescent="0.25">
      <c r="N12" s="45"/>
      <c r="O12" s="65"/>
      <c r="P12" s="86"/>
      <c r="Q12" s="86"/>
    </row>
    <row r="13" spans="2:17" x14ac:dyDescent="0.25">
      <c r="C13" s="32">
        <v>2011</v>
      </c>
      <c r="D13" s="32">
        <v>2012</v>
      </c>
      <c r="E13" s="32">
        <v>2013</v>
      </c>
      <c r="F13" s="32">
        <v>2014</v>
      </c>
      <c r="G13" s="32">
        <v>2015</v>
      </c>
      <c r="H13" s="32">
        <v>2016</v>
      </c>
      <c r="I13" s="32">
        <v>2017</v>
      </c>
      <c r="J13" s="32">
        <v>2018</v>
      </c>
      <c r="K13" s="32">
        <v>2019</v>
      </c>
      <c r="L13" s="5">
        <v>2020</v>
      </c>
      <c r="M13" s="5">
        <v>2021</v>
      </c>
      <c r="N13" s="5">
        <v>2022</v>
      </c>
      <c r="O13" s="59">
        <v>2023</v>
      </c>
      <c r="P13" s="5">
        <v>2024</v>
      </c>
      <c r="Q13" s="5">
        <v>2025</v>
      </c>
    </row>
    <row r="14" spans="2:17" x14ac:dyDescent="0.25">
      <c r="B14" s="1" t="s">
        <v>91</v>
      </c>
      <c r="C14" s="11">
        <v>9.8035655355580828E-2</v>
      </c>
      <c r="D14" s="11">
        <v>0.10200672769064202</v>
      </c>
      <c r="E14" s="11">
        <v>9.9834417435959791E-2</v>
      </c>
      <c r="F14" s="11">
        <v>0.10209380648954844</v>
      </c>
      <c r="G14" s="11">
        <v>0.10424241787632701</v>
      </c>
      <c r="H14" s="11">
        <v>0.10920296256230184</v>
      </c>
      <c r="I14" s="11">
        <v>0.11378391691456111</v>
      </c>
      <c r="J14" s="11">
        <v>0.11908796955739699</v>
      </c>
      <c r="K14" s="11">
        <v>0.12506724245580625</v>
      </c>
      <c r="L14" s="11">
        <v>0.13600000000000001</v>
      </c>
      <c r="M14" s="21">
        <v>0.14521434348881099</v>
      </c>
      <c r="N14" s="11">
        <v>0.15269883604762455</v>
      </c>
      <c r="O14" s="63">
        <v>0.15817755150146609</v>
      </c>
      <c r="P14" s="85">
        <f>+VLOOKUP(B14,[1]Prov!$C$7:$K$59,9,0)</f>
        <v>0.16132897060113288</v>
      </c>
      <c r="Q14" s="85">
        <f>+VLOOKUP(B14,'[2]regio AS+RE'!$C$4:$J$56,8,0)</f>
        <v>0.15802618939387422</v>
      </c>
    </row>
    <row r="15" spans="2:17" x14ac:dyDescent="0.25">
      <c r="B15" s="1" t="s">
        <v>92</v>
      </c>
      <c r="C15" s="11">
        <v>0.11885780582795358</v>
      </c>
      <c r="D15" s="11">
        <v>0.11991088887375599</v>
      </c>
      <c r="E15" s="11">
        <v>0.11675697557026293</v>
      </c>
      <c r="F15" s="11">
        <v>0.11582163424047939</v>
      </c>
      <c r="G15" s="11">
        <v>0.12163448129509662</v>
      </c>
      <c r="H15" s="11">
        <v>0.12690902557345632</v>
      </c>
      <c r="I15" s="11">
        <v>0.1326145185797403</v>
      </c>
      <c r="J15" s="11">
        <v>0.1413484600449233</v>
      </c>
      <c r="K15" s="11">
        <v>0.14951827590256256</v>
      </c>
      <c r="L15" s="11">
        <v>0.158</v>
      </c>
      <c r="M15" s="21">
        <v>0.16745574815515071</v>
      </c>
      <c r="N15" s="11">
        <v>0.17494133208910295</v>
      </c>
      <c r="O15" s="63">
        <v>0.18046809201121936</v>
      </c>
      <c r="P15" s="85">
        <f>+VLOOKUP(B15,[1]Prov!$C$7:$K$59,9,0)</f>
        <v>0.1842264060007702</v>
      </c>
      <c r="Q15" s="85">
        <f>+VLOOKUP(B15,'[2]regio AS+RE'!$C$4:$J$56,8,0)</f>
        <v>0.18396212174753279</v>
      </c>
    </row>
    <row r="16" spans="2:17" x14ac:dyDescent="0.25">
      <c r="B16" s="28" t="s">
        <v>18</v>
      </c>
      <c r="C16" s="58">
        <v>0.10580000000000001</v>
      </c>
      <c r="D16" s="58">
        <v>0.1086</v>
      </c>
      <c r="E16" s="58">
        <v>0.1061</v>
      </c>
      <c r="F16" s="58">
        <v>0.1071</v>
      </c>
      <c r="G16" s="58">
        <v>0.1106</v>
      </c>
      <c r="H16" s="58">
        <v>0.1157</v>
      </c>
      <c r="I16" s="58">
        <v>0.1207</v>
      </c>
      <c r="J16" s="58">
        <v>0.1273</v>
      </c>
      <c r="K16" s="58">
        <v>0.13400000000000001</v>
      </c>
      <c r="L16" s="58">
        <v>0.14430000000000001</v>
      </c>
      <c r="M16" s="72">
        <v>0.15340000000000001</v>
      </c>
      <c r="N16" s="58">
        <v>0.16085092612008944</v>
      </c>
      <c r="O16" s="64">
        <v>0.16638622942485387</v>
      </c>
      <c r="P16" s="58">
        <f>+VLOOKUP(B16,[1]Prov!$R$7:$U$25,4,0)</f>
        <v>0.16976378840098386</v>
      </c>
      <c r="Q16" s="58">
        <f>+VLOOKUP(B16,CCAA!$B$28:$M$46,12,0)</f>
        <v>0.16758112349123189</v>
      </c>
    </row>
    <row r="17" spans="2:17" x14ac:dyDescent="0.25">
      <c r="C17" s="38"/>
      <c r="N17" s="45"/>
      <c r="O17" s="65"/>
      <c r="P17" s="86"/>
      <c r="Q17" s="86"/>
    </row>
    <row r="18" spans="2:17" x14ac:dyDescent="0.25">
      <c r="B18" s="29" t="s">
        <v>2</v>
      </c>
      <c r="N18" s="45"/>
      <c r="O18" s="65"/>
      <c r="P18" s="86"/>
      <c r="Q18" s="86"/>
    </row>
    <row r="19" spans="2:17" x14ac:dyDescent="0.25">
      <c r="B19" s="49" t="s">
        <v>0</v>
      </c>
      <c r="N19" s="45"/>
      <c r="O19" s="65"/>
      <c r="P19" s="86"/>
      <c r="Q19" s="86"/>
    </row>
    <row r="20" spans="2:17" x14ac:dyDescent="0.25">
      <c r="N20" s="45"/>
      <c r="O20" s="65"/>
      <c r="P20" s="86"/>
      <c r="Q20" s="86"/>
    </row>
    <row r="21" spans="2:17" x14ac:dyDescent="0.25">
      <c r="B21" s="1"/>
      <c r="C21" s="5">
        <v>2011</v>
      </c>
      <c r="D21" s="5">
        <v>2012</v>
      </c>
      <c r="E21" s="5">
        <v>2013</v>
      </c>
      <c r="F21" s="5">
        <v>2014</v>
      </c>
      <c r="G21" s="5">
        <v>2015</v>
      </c>
      <c r="H21" s="5">
        <v>2016</v>
      </c>
      <c r="I21" s="5">
        <v>2017</v>
      </c>
      <c r="J21" s="5">
        <v>2018</v>
      </c>
      <c r="K21" s="5">
        <v>2019</v>
      </c>
      <c r="L21" s="5">
        <v>2020</v>
      </c>
      <c r="M21" s="5">
        <v>2021</v>
      </c>
      <c r="N21" s="5">
        <v>2022</v>
      </c>
      <c r="O21" s="59">
        <v>2023</v>
      </c>
      <c r="P21" s="5">
        <v>2024</v>
      </c>
      <c r="Q21" s="5">
        <v>2025</v>
      </c>
    </row>
    <row r="22" spans="2:17" x14ac:dyDescent="0.25">
      <c r="B22" s="1" t="s">
        <v>1</v>
      </c>
      <c r="C22" s="2">
        <v>8724961</v>
      </c>
      <c r="D22" s="2">
        <v>8789908</v>
      </c>
      <c r="E22" s="2">
        <v>8917790</v>
      </c>
      <c r="F22" s="2">
        <v>9001277</v>
      </c>
      <c r="G22" s="2">
        <v>9238689</v>
      </c>
      <c r="H22" s="2">
        <v>9568026</v>
      </c>
      <c r="I22" s="2">
        <v>9906056</v>
      </c>
      <c r="J22" s="2">
        <v>10267985</v>
      </c>
      <c r="K22" s="2">
        <v>10587100</v>
      </c>
      <c r="L22" s="2">
        <v>11056803</v>
      </c>
      <c r="M22" s="2">
        <v>11553603</v>
      </c>
      <c r="N22" s="2">
        <v>12055249.80235</v>
      </c>
      <c r="O22" s="60">
        <v>12422414.220999999</v>
      </c>
      <c r="P22" s="82">
        <f>+CCAA!$L$24</f>
        <v>12620697.16736</v>
      </c>
      <c r="Q22" s="82">
        <f>+CCAA!M24</f>
        <v>12831230.673140002</v>
      </c>
    </row>
    <row r="23" spans="2:17" x14ac:dyDescent="0.25">
      <c r="B23" s="1" t="s">
        <v>37</v>
      </c>
      <c r="C23" s="23">
        <v>0.18488810871291386</v>
      </c>
      <c r="D23" s="23">
        <v>0.18799183691975893</v>
      </c>
      <c r="E23" s="23">
        <v>0.19084511257548034</v>
      </c>
      <c r="F23" s="23">
        <v>0.19372560560471111</v>
      </c>
      <c r="G23" s="23">
        <v>0.19901075436373666</v>
      </c>
      <c r="H23" s="23">
        <v>0.20598354301882915</v>
      </c>
      <c r="I23" s="23">
        <v>0.21280899692747737</v>
      </c>
      <c r="J23" s="23">
        <v>0.21971576082855987</v>
      </c>
      <c r="K23" s="23">
        <v>0.22477728426934804</v>
      </c>
      <c r="L23" s="11">
        <v>0.23350000000000001</v>
      </c>
      <c r="M23" s="11">
        <v>0.24410000000000001</v>
      </c>
      <c r="N23" s="11">
        <v>0.2531815855124665</v>
      </c>
      <c r="O23" s="63">
        <v>0.25834087469989048</v>
      </c>
      <c r="P23" s="85">
        <f>+CCAA!$L$47</f>
        <v>0.25858302582591558</v>
      </c>
      <c r="Q23" s="85">
        <f>+CCAA!M47</f>
        <v>0.25997758071818372</v>
      </c>
    </row>
    <row r="24" spans="2:17" x14ac:dyDescent="0.25">
      <c r="N24" s="45"/>
    </row>
    <row r="25" spans="2:17" x14ac:dyDescent="0.25">
      <c r="N25" s="45"/>
    </row>
    <row r="26" spans="2:17" x14ac:dyDescent="0.25">
      <c r="N26" s="45"/>
    </row>
    <row r="27" spans="2:17" x14ac:dyDescent="0.25">
      <c r="N27" s="45"/>
    </row>
  </sheetData>
  <pageMargins left="0.7" right="0.7" top="0.75" bottom="0.75" header="0.3" footer="0.3"/>
  <ignoredErrors>
    <ignoredError sqref="C8:M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70610-AE51-404B-BACC-00F7B52740D9}">
  <dimension ref="B2:Q27"/>
  <sheetViews>
    <sheetView showGridLines="0" workbookViewId="0">
      <selection activeCell="P5" sqref="P5:Q27"/>
    </sheetView>
  </sheetViews>
  <sheetFormatPr baseColWidth="10" defaultRowHeight="15" x14ac:dyDescent="0.25"/>
  <cols>
    <col min="2" max="2" width="27.28515625" customWidth="1"/>
    <col min="3" max="3" width="11.7109375" customWidth="1"/>
    <col min="17" max="17" width="11.5703125" style="45"/>
  </cols>
  <sheetData>
    <row r="2" spans="2:17" x14ac:dyDescent="0.25">
      <c r="B2" s="29" t="s">
        <v>60</v>
      </c>
    </row>
    <row r="3" spans="2:17" x14ac:dyDescent="0.25">
      <c r="B3" s="49" t="s">
        <v>28</v>
      </c>
    </row>
    <row r="5" spans="2:17" x14ac:dyDescent="0.25"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1" t="s">
        <v>61</v>
      </c>
      <c r="C6" s="2">
        <v>189586</v>
      </c>
      <c r="D6" s="2">
        <v>200283</v>
      </c>
      <c r="E6" s="2">
        <v>196356</v>
      </c>
      <c r="F6" s="2">
        <v>202990</v>
      </c>
      <c r="G6" s="2">
        <v>201568</v>
      </c>
      <c r="H6" s="2">
        <v>207311</v>
      </c>
      <c r="I6" s="2">
        <v>206687</v>
      </c>
      <c r="J6" s="2">
        <v>215703</v>
      </c>
      <c r="K6" s="2">
        <v>218851</v>
      </c>
      <c r="L6" s="2">
        <v>222361</v>
      </c>
      <c r="M6" s="27">
        <v>222468</v>
      </c>
      <c r="N6" s="2">
        <v>231663</v>
      </c>
      <c r="O6" s="60">
        <v>235047</v>
      </c>
      <c r="P6" s="82">
        <f>+VLOOKUP(B6,[1]Prov!$C$7:$F$58,4,0)</f>
        <v>237642.7362781163</v>
      </c>
      <c r="Q6" s="82">
        <f>+VLOOKUP(B6,'[2]regio AS+RE'!$C$4:$E$56,3,0)</f>
        <v>243831.00254319701</v>
      </c>
    </row>
    <row r="7" spans="2:17" x14ac:dyDescent="0.25">
      <c r="B7" s="1" t="s">
        <v>62</v>
      </c>
      <c r="C7" s="2">
        <v>32704</v>
      </c>
      <c r="D7" s="2">
        <v>34408</v>
      </c>
      <c r="E7" s="2">
        <v>33718</v>
      </c>
      <c r="F7" s="2">
        <v>34871</v>
      </c>
      <c r="G7" s="2">
        <v>33888</v>
      </c>
      <c r="H7" s="2">
        <v>34128</v>
      </c>
      <c r="I7" s="2">
        <v>35519</v>
      </c>
      <c r="J7" s="2">
        <v>36602</v>
      </c>
      <c r="K7" s="2">
        <v>37682</v>
      </c>
      <c r="L7" s="2">
        <v>38380</v>
      </c>
      <c r="M7" s="27">
        <v>38772</v>
      </c>
      <c r="N7" s="2">
        <v>39199</v>
      </c>
      <c r="O7" s="60">
        <v>40264</v>
      </c>
      <c r="P7" s="82">
        <f>+VLOOKUP(B7,[1]Prov!$C$7:$F$58,4,0)</f>
        <v>42336.132093359149</v>
      </c>
      <c r="Q7" s="82">
        <f>+VLOOKUP(B7,'[2]regio AS+RE'!$C$4:$E$56,3,0)</f>
        <v>41858.069914873515</v>
      </c>
    </row>
    <row r="8" spans="2:17" x14ac:dyDescent="0.25">
      <c r="B8" s="1" t="s">
        <v>63</v>
      </c>
      <c r="C8" s="2">
        <v>28406</v>
      </c>
      <c r="D8" s="2">
        <v>30236</v>
      </c>
      <c r="E8" s="2">
        <v>29940</v>
      </c>
      <c r="F8" s="2">
        <v>31327</v>
      </c>
      <c r="G8" s="2">
        <v>30650</v>
      </c>
      <c r="H8" s="2">
        <v>31468</v>
      </c>
      <c r="I8" s="2">
        <v>32961</v>
      </c>
      <c r="J8" s="2">
        <v>34469</v>
      </c>
      <c r="K8" s="2">
        <v>35799</v>
      </c>
      <c r="L8" s="2">
        <v>36939</v>
      </c>
      <c r="M8" s="27">
        <v>38466</v>
      </c>
      <c r="N8" s="2">
        <v>39036</v>
      </c>
      <c r="O8" s="60">
        <v>40680</v>
      </c>
      <c r="P8" s="82">
        <f>+VLOOKUP(B8,[1]Prov!$C$7:$F$58,4,0)</f>
        <v>42367.263416168702</v>
      </c>
      <c r="Q8" s="82">
        <f>+VLOOKUP(B8,'[2]regio AS+RE'!$C$4:$E$56,3,0)</f>
        <v>41591.935680022107</v>
      </c>
    </row>
    <row r="9" spans="2:17" x14ac:dyDescent="0.25">
      <c r="B9" s="1" t="s">
        <v>64</v>
      </c>
      <c r="C9" s="2">
        <v>122085</v>
      </c>
      <c r="D9" s="2">
        <v>128303</v>
      </c>
      <c r="E9" s="2">
        <v>125780</v>
      </c>
      <c r="F9" s="2">
        <v>127448</v>
      </c>
      <c r="G9" s="2">
        <v>127641</v>
      </c>
      <c r="H9" s="2">
        <v>129052</v>
      </c>
      <c r="I9" s="2">
        <v>132984</v>
      </c>
      <c r="J9" s="2">
        <v>135995</v>
      </c>
      <c r="K9" s="2">
        <v>139493</v>
      </c>
      <c r="L9" s="2">
        <v>140930</v>
      </c>
      <c r="M9" s="27">
        <v>147051</v>
      </c>
      <c r="N9" s="2">
        <v>149372</v>
      </c>
      <c r="O9" s="60">
        <v>155858</v>
      </c>
      <c r="P9" s="82">
        <f>+VLOOKUP(B9,[1]Prov!$C$7:$F$58,4,0)</f>
        <v>161266.95994064337</v>
      </c>
      <c r="Q9" s="82">
        <f>+VLOOKUP(B9,'[2]regio AS+RE'!$C$4:$E$56,3,0)</f>
        <v>164169.28282310278</v>
      </c>
    </row>
    <row r="10" spans="2:17" x14ac:dyDescent="0.25">
      <c r="B10" s="34" t="s">
        <v>19</v>
      </c>
      <c r="C10" s="76">
        <f>SUM(C6:C9)</f>
        <v>372781</v>
      </c>
      <c r="D10" s="76">
        <f t="shared" ref="D10:L10" si="0">SUM(D6:D9)</f>
        <v>393230</v>
      </c>
      <c r="E10" s="76">
        <f t="shared" si="0"/>
        <v>385794</v>
      </c>
      <c r="F10" s="76">
        <f t="shared" si="0"/>
        <v>396636</v>
      </c>
      <c r="G10" s="76">
        <f t="shared" si="0"/>
        <v>393747</v>
      </c>
      <c r="H10" s="76">
        <f t="shared" si="0"/>
        <v>401959</v>
      </c>
      <c r="I10" s="76">
        <f t="shared" si="0"/>
        <v>408151</v>
      </c>
      <c r="J10" s="76">
        <f t="shared" si="0"/>
        <v>422769</v>
      </c>
      <c r="K10" s="76">
        <f t="shared" si="0"/>
        <v>431825</v>
      </c>
      <c r="L10" s="76">
        <f t="shared" si="0"/>
        <v>438610</v>
      </c>
      <c r="M10" s="74">
        <f>SUM(M6:M9)</f>
        <v>446757</v>
      </c>
      <c r="N10" s="74">
        <v>459270</v>
      </c>
      <c r="O10" s="75">
        <v>471849</v>
      </c>
      <c r="P10" s="74">
        <f>SUM(P6:P9)</f>
        <v>483613.09172828752</v>
      </c>
      <c r="Q10" s="74">
        <f>SUM(Q6:Q9)</f>
        <v>491450.29096119542</v>
      </c>
    </row>
    <row r="11" spans="2:17" x14ac:dyDescent="0.25">
      <c r="N11" s="45"/>
      <c r="O11" s="65"/>
      <c r="P11" s="86"/>
      <c r="Q11" s="86"/>
    </row>
    <row r="12" spans="2:17" x14ac:dyDescent="0.25">
      <c r="B12" s="29" t="s">
        <v>60</v>
      </c>
      <c r="N12" s="45"/>
      <c r="O12" s="65"/>
      <c r="P12" s="86"/>
      <c r="Q12" s="86"/>
    </row>
    <row r="13" spans="2:17" x14ac:dyDescent="0.25">
      <c r="B13" s="49" t="s"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N13" s="46"/>
      <c r="O13" s="66"/>
      <c r="P13" s="86"/>
      <c r="Q13" s="86"/>
    </row>
    <row r="14" spans="2:17" x14ac:dyDescent="0.25">
      <c r="N14" s="45"/>
      <c r="O14" s="65"/>
      <c r="P14" s="86"/>
      <c r="Q14" s="86"/>
    </row>
    <row r="15" spans="2:17" x14ac:dyDescent="0.25">
      <c r="C15" s="32">
        <v>2011</v>
      </c>
      <c r="D15" s="32">
        <v>2012</v>
      </c>
      <c r="E15" s="32">
        <v>2013</v>
      </c>
      <c r="F15" s="32">
        <v>2014</v>
      </c>
      <c r="G15" s="32">
        <v>2015</v>
      </c>
      <c r="H15" s="32">
        <v>2016</v>
      </c>
      <c r="I15" s="32">
        <v>2017</v>
      </c>
      <c r="J15" s="32">
        <v>2018</v>
      </c>
      <c r="K15" s="32">
        <v>2019</v>
      </c>
      <c r="L15" s="5">
        <v>2020</v>
      </c>
      <c r="M15" s="5">
        <v>2021</v>
      </c>
      <c r="N15" s="5">
        <v>2022</v>
      </c>
      <c r="O15" s="59">
        <v>2023</v>
      </c>
      <c r="P15" s="5">
        <v>2024</v>
      </c>
      <c r="Q15" s="5">
        <v>2025</v>
      </c>
    </row>
    <row r="16" spans="2:17" x14ac:dyDescent="0.25">
      <c r="B16" s="1" t="s">
        <v>61</v>
      </c>
      <c r="C16" s="11">
        <v>0.16527071179750402</v>
      </c>
      <c r="D16" s="11">
        <v>0.17573617155692825</v>
      </c>
      <c r="E16" s="11">
        <v>0.17246994714069638</v>
      </c>
      <c r="F16" s="11">
        <v>0.17958091005118751</v>
      </c>
      <c r="G16" s="11">
        <v>0.17900362089627939</v>
      </c>
      <c r="H16" s="11">
        <v>0.18477130305431347</v>
      </c>
      <c r="I16" s="11">
        <v>0.18452400614583045</v>
      </c>
      <c r="J16" s="11">
        <v>0.1925371255865517</v>
      </c>
      <c r="K16" s="11">
        <v>0.19515385740323943</v>
      </c>
      <c r="L16" s="11">
        <v>0.19800588066628555</v>
      </c>
      <c r="M16" s="21">
        <v>0.19863976920542484</v>
      </c>
      <c r="N16" s="11">
        <v>0.2064672130828325</v>
      </c>
      <c r="O16" s="63">
        <v>0.20913813169330642</v>
      </c>
      <c r="P16" s="85">
        <f>+VLOOKUP(B16,[1]Prov!$C$7:$K$59,9,0)</f>
        <v>0.21027595195856497</v>
      </c>
      <c r="Q16" s="85">
        <f>+VLOOKUP(B16,'[2]regio AS+RE'!$C$4:$J$56,8,0)</f>
        <v>0.21413384961003001</v>
      </c>
    </row>
    <row r="17" spans="2:17" x14ac:dyDescent="0.25">
      <c r="B17" s="1" t="s">
        <v>62</v>
      </c>
      <c r="C17" s="11">
        <v>9.303331152390977E-2</v>
      </c>
      <c r="D17" s="11">
        <v>9.9434453541095313E-2</v>
      </c>
      <c r="E17" s="11">
        <v>9.7777262248256461E-2</v>
      </c>
      <c r="F17" s="11">
        <v>0.10254065339488928</v>
      </c>
      <c r="G17" s="11">
        <v>0.10048589938381193</v>
      </c>
      <c r="H17" s="11">
        <v>0.10195923781526162</v>
      </c>
      <c r="I17" s="11">
        <v>0.10687420263341597</v>
      </c>
      <c r="J17" s="11">
        <v>0.1109306145705159</v>
      </c>
      <c r="K17" s="11">
        <v>0.11462205323193916</v>
      </c>
      <c r="L17" s="11">
        <v>0.11731872606169168</v>
      </c>
      <c r="M17" s="21">
        <v>0.11922729201645786</v>
      </c>
      <c r="N17" s="11">
        <v>0.12099050956255314</v>
      </c>
      <c r="O17" s="63">
        <v>0.12416928025361816</v>
      </c>
      <c r="P17" s="85">
        <f>+VLOOKUP(B17,[1]Prov!$C$7:$K$59,9,0)</f>
        <v>0.13045769781017855</v>
      </c>
      <c r="Q17" s="85">
        <f>+VLOOKUP(B17,'[2]regio AS+RE'!$C$4:$J$56,8,0)</f>
        <v>0.12811367909157373</v>
      </c>
    </row>
    <row r="18" spans="2:17" x14ac:dyDescent="0.25">
      <c r="B18" s="1" t="s">
        <v>63</v>
      </c>
      <c r="C18" s="11">
        <v>8.5237519391940755E-2</v>
      </c>
      <c r="D18" s="11">
        <v>9.2635371540266798E-2</v>
      </c>
      <c r="E18" s="11">
        <v>9.2012944506421543E-2</v>
      </c>
      <c r="F18" s="11">
        <v>9.7830533669355471E-2</v>
      </c>
      <c r="G18" s="11">
        <v>9.6699307084072039E-2</v>
      </c>
      <c r="H18" s="11">
        <v>0.10060198787072766</v>
      </c>
      <c r="I18" s="11">
        <v>0.10633060847909261</v>
      </c>
      <c r="J18" s="11">
        <v>0.11187020472808942</v>
      </c>
      <c r="K18" s="11">
        <v>0.11668932067316624</v>
      </c>
      <c r="L18" s="11">
        <v>0.12083612751271693</v>
      </c>
      <c r="M18" s="21">
        <v>0.12650459765578753</v>
      </c>
      <c r="N18" s="11">
        <v>0.12842449123028257</v>
      </c>
      <c r="O18" s="63">
        <v>0.13356842426690047</v>
      </c>
      <c r="P18" s="85">
        <f>+VLOOKUP(B18,[1]Prov!$C$7:$K$59,9,0)</f>
        <v>0.13933253993668859</v>
      </c>
      <c r="Q18" s="85">
        <f>+VLOOKUP(B18,'[2]regio AS+RE'!$C$4:$J$56,8,0)</f>
        <v>0.13609214072568879</v>
      </c>
    </row>
    <row r="19" spans="2:17" x14ac:dyDescent="0.25">
      <c r="B19" s="1" t="s">
        <v>64</v>
      </c>
      <c r="C19" s="11">
        <v>0.12670846518617845</v>
      </c>
      <c r="D19" s="11">
        <v>0.13455326842487217</v>
      </c>
      <c r="E19" s="11">
        <v>0.13194984269455468</v>
      </c>
      <c r="F19" s="11">
        <v>0.13435548415118048</v>
      </c>
      <c r="G19" s="11">
        <v>0.13492247853901065</v>
      </c>
      <c r="H19" s="11">
        <v>0.13677558024060682</v>
      </c>
      <c r="I19" s="11">
        <v>0.14128836493757066</v>
      </c>
      <c r="J19" s="11">
        <v>0.14453545553192598</v>
      </c>
      <c r="K19" s="11">
        <v>0.14811365931299419</v>
      </c>
      <c r="L19" s="11">
        <v>0.1494679057099646</v>
      </c>
      <c r="M19" s="21">
        <v>0.15610592412910895</v>
      </c>
      <c r="N19" s="11">
        <v>0.15832134001431872</v>
      </c>
      <c r="O19" s="63">
        <v>0.16463119645931701</v>
      </c>
      <c r="P19" s="85">
        <f>+VLOOKUP(B19,[1]Prov!$C$7:$K$59,9,0)</f>
        <v>0.17023637401473155</v>
      </c>
      <c r="Q19" s="85">
        <f>+VLOOKUP(B19,'[2]regio AS+RE'!$C$4:$J$56,8,0)</f>
        <v>0.17308470277852164</v>
      </c>
    </row>
    <row r="20" spans="2:17" x14ac:dyDescent="0.25">
      <c r="B20" s="34" t="s">
        <v>19</v>
      </c>
      <c r="C20" s="77">
        <v>0.13339999999999999</v>
      </c>
      <c r="D20" s="58">
        <v>0.14219999999999999</v>
      </c>
      <c r="E20" s="58">
        <v>0.13969999999999999</v>
      </c>
      <c r="F20" s="58">
        <v>0.14480000000000001</v>
      </c>
      <c r="G20" s="58">
        <v>0.1444</v>
      </c>
      <c r="H20" s="58">
        <v>0.1482</v>
      </c>
      <c r="I20" s="58">
        <v>0.151</v>
      </c>
      <c r="J20" s="58">
        <v>0.15659999999999999</v>
      </c>
      <c r="K20" s="58">
        <v>0.16</v>
      </c>
      <c r="L20" s="77">
        <v>0.16250000000000001</v>
      </c>
      <c r="M20" s="72">
        <v>0.16600000000000001</v>
      </c>
      <c r="N20" s="58">
        <v>0.17051357467917977</v>
      </c>
      <c r="O20" s="64">
        <v>0.1747961787403535</v>
      </c>
      <c r="P20" s="58">
        <f>+VLOOKUP(B20,[1]Prov!$R$7:$U$25,4,0)</f>
        <v>0.17871537270100038</v>
      </c>
      <c r="Q20" s="58">
        <f>+VLOOKUP(B20,CCAA!$B$28:$M$46,12,0)</f>
        <v>0.1807122773084037</v>
      </c>
    </row>
    <row r="21" spans="2:17" x14ac:dyDescent="0.25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8"/>
      <c r="O21" s="71"/>
      <c r="P21" s="87"/>
      <c r="Q21" s="87"/>
    </row>
    <row r="22" spans="2:17" x14ac:dyDescent="0.25">
      <c r="B22" s="29" t="s">
        <v>2</v>
      </c>
      <c r="N22" s="45"/>
      <c r="O22" s="65"/>
      <c r="P22" s="86"/>
      <c r="Q22" s="86"/>
    </row>
    <row r="23" spans="2:17" x14ac:dyDescent="0.25">
      <c r="B23" s="49" t="s">
        <v>0</v>
      </c>
      <c r="N23" s="45"/>
      <c r="O23" s="65"/>
      <c r="P23" s="86"/>
      <c r="Q23" s="86"/>
    </row>
    <row r="24" spans="2:17" x14ac:dyDescent="0.25">
      <c r="N24" s="45"/>
      <c r="O24" s="65"/>
      <c r="P24" s="86"/>
      <c r="Q24" s="86"/>
    </row>
    <row r="25" spans="2:17" x14ac:dyDescent="0.25">
      <c r="B25" s="1"/>
      <c r="C25" s="5">
        <v>2011</v>
      </c>
      <c r="D25" s="5">
        <v>2012</v>
      </c>
      <c r="E25" s="5">
        <v>2013</v>
      </c>
      <c r="F25" s="5">
        <v>2014</v>
      </c>
      <c r="G25" s="5">
        <v>2015</v>
      </c>
      <c r="H25" s="5">
        <v>2016</v>
      </c>
      <c r="I25" s="5">
        <v>2017</v>
      </c>
      <c r="J25" s="5">
        <v>2018</v>
      </c>
      <c r="K25" s="5">
        <v>2019</v>
      </c>
      <c r="L25" s="5">
        <v>2020</v>
      </c>
      <c r="M25" s="5">
        <v>2021</v>
      </c>
      <c r="N25" s="5">
        <v>2022</v>
      </c>
      <c r="O25" s="59">
        <v>2023</v>
      </c>
      <c r="P25" s="32">
        <v>2024</v>
      </c>
      <c r="Q25" s="5">
        <v>2025</v>
      </c>
    </row>
    <row r="26" spans="2:17" x14ac:dyDescent="0.25">
      <c r="B26" s="1" t="s">
        <v>1</v>
      </c>
      <c r="C26" s="2">
        <v>8724961</v>
      </c>
      <c r="D26" s="2">
        <v>8789908</v>
      </c>
      <c r="E26" s="2">
        <v>8917790</v>
      </c>
      <c r="F26" s="2">
        <v>9001277</v>
      </c>
      <c r="G26" s="2">
        <v>9238689</v>
      </c>
      <c r="H26" s="2">
        <v>9568026</v>
      </c>
      <c r="I26" s="2">
        <v>9906056</v>
      </c>
      <c r="J26" s="2">
        <v>10267985</v>
      </c>
      <c r="K26" s="2">
        <v>10587100</v>
      </c>
      <c r="L26" s="2">
        <v>11056803</v>
      </c>
      <c r="M26" s="2">
        <v>11553603</v>
      </c>
      <c r="N26" s="2">
        <v>12055249.80235</v>
      </c>
      <c r="O26" s="60">
        <v>12422414.220999999</v>
      </c>
      <c r="P26" s="82">
        <f>+CCAA!$L$24</f>
        <v>12620697.16736</v>
      </c>
      <c r="Q26" s="82">
        <f>+CCAA!M24</f>
        <v>12831230.673140002</v>
      </c>
    </row>
    <row r="27" spans="2:17" x14ac:dyDescent="0.25">
      <c r="B27" s="1" t="s">
        <v>37</v>
      </c>
      <c r="C27" s="23">
        <v>0.18488810871291386</v>
      </c>
      <c r="D27" s="23">
        <v>0.18799183691975893</v>
      </c>
      <c r="E27" s="23">
        <v>0.19084511257548034</v>
      </c>
      <c r="F27" s="23">
        <v>0.19372560560471111</v>
      </c>
      <c r="G27" s="23">
        <v>0.19901075436373666</v>
      </c>
      <c r="H27" s="23">
        <v>0.20598354301882915</v>
      </c>
      <c r="I27" s="23">
        <v>0.21280899692747737</v>
      </c>
      <c r="J27" s="23">
        <v>0.21971576082855987</v>
      </c>
      <c r="K27" s="23">
        <v>0.22477728426934804</v>
      </c>
      <c r="L27" s="11">
        <v>0.23350000000000001</v>
      </c>
      <c r="M27" s="11">
        <v>0.24410000000000001</v>
      </c>
      <c r="N27" s="11">
        <v>0.2531815855124665</v>
      </c>
      <c r="O27" s="63">
        <v>0.25834087469989048</v>
      </c>
      <c r="P27" s="85">
        <f>+CCAA!$L$47</f>
        <v>0.25858302582591558</v>
      </c>
      <c r="Q27" s="85">
        <f>+CCAA!M47</f>
        <v>0.25997758071818372</v>
      </c>
    </row>
  </sheetData>
  <pageMargins left="0.7" right="0.7" top="0.75" bottom="0.75" header="0.3" footer="0.3"/>
  <pageSetup paperSize="9" orientation="portrait" r:id="rId1"/>
  <ignoredErrors>
    <ignoredError sqref="C10:M10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EACA-A3E6-48EA-BF38-01D20D99E39E}">
  <dimension ref="B2:Q20"/>
  <sheetViews>
    <sheetView showGridLines="0" workbookViewId="0">
      <selection activeCell="P5" sqref="P5:Q19"/>
    </sheetView>
  </sheetViews>
  <sheetFormatPr baseColWidth="10" defaultRowHeight="15" x14ac:dyDescent="0.25"/>
  <cols>
    <col min="2" max="2" width="27" customWidth="1"/>
    <col min="17" max="17" width="11.5703125" style="45"/>
  </cols>
  <sheetData>
    <row r="2" spans="2:17" x14ac:dyDescent="0.25">
      <c r="B2" s="29" t="s">
        <v>65</v>
      </c>
    </row>
    <row r="3" spans="2:17" x14ac:dyDescent="0.25">
      <c r="B3" s="49" t="s">
        <v>28</v>
      </c>
    </row>
    <row r="4" spans="2:17" x14ac:dyDescent="0.25">
      <c r="B4" s="3"/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36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28" t="s">
        <v>20</v>
      </c>
      <c r="C6" s="2">
        <v>41997</v>
      </c>
      <c r="D6" s="2">
        <v>44484</v>
      </c>
      <c r="E6" s="2">
        <v>45357</v>
      </c>
      <c r="F6" s="2">
        <v>46106</v>
      </c>
      <c r="G6" s="2">
        <v>47492</v>
      </c>
      <c r="H6" s="2">
        <v>47926</v>
      </c>
      <c r="I6" s="2">
        <v>49719</v>
      </c>
      <c r="J6" s="2">
        <v>51483</v>
      </c>
      <c r="K6" s="2">
        <v>52674</v>
      </c>
      <c r="L6" s="2">
        <v>53888</v>
      </c>
      <c r="M6" s="27">
        <v>56619</v>
      </c>
      <c r="N6" s="2">
        <v>60202</v>
      </c>
      <c r="O6" s="60">
        <v>64197</v>
      </c>
      <c r="P6" s="82">
        <f>+VLOOKUP(B6,[1]Prov!$C$7:$F$58,4,0)</f>
        <v>65168.960084454004</v>
      </c>
      <c r="Q6" s="82">
        <f>+VLOOKUP(B6,'[2]regio AS+RE'!$C$4:$E$56,3,0)</f>
        <v>62824.096595018906</v>
      </c>
    </row>
    <row r="7" spans="2:17" x14ac:dyDescent="0.25">
      <c r="N7" s="45"/>
      <c r="O7" s="65"/>
      <c r="P7" s="86"/>
      <c r="Q7" s="86"/>
    </row>
    <row r="8" spans="2:17" x14ac:dyDescent="0.25">
      <c r="B8" s="29" t="s">
        <v>43</v>
      </c>
      <c r="N8" s="45"/>
      <c r="O8" s="65"/>
      <c r="P8" s="86"/>
      <c r="Q8" s="86"/>
    </row>
    <row r="9" spans="2:17" x14ac:dyDescent="0.25">
      <c r="B9" s="49" t="s">
        <v>0</v>
      </c>
      <c r="C9" s="3"/>
      <c r="D9" s="3"/>
      <c r="E9" s="3"/>
      <c r="F9" s="3"/>
      <c r="G9" s="3"/>
      <c r="H9" s="3"/>
      <c r="I9" s="3"/>
      <c r="J9" s="3"/>
      <c r="K9" s="3"/>
      <c r="N9" s="45"/>
      <c r="O9" s="65"/>
      <c r="P9" s="86"/>
      <c r="Q9" s="86"/>
    </row>
    <row r="10" spans="2:17" x14ac:dyDescent="0.25">
      <c r="N10" s="45"/>
      <c r="O10" s="65"/>
      <c r="P10" s="86"/>
      <c r="Q10" s="86"/>
    </row>
    <row r="11" spans="2:17" x14ac:dyDescent="0.25">
      <c r="C11" s="5">
        <v>2011</v>
      </c>
      <c r="D11" s="5">
        <v>2012</v>
      </c>
      <c r="E11" s="5">
        <v>2013</v>
      </c>
      <c r="F11" s="5">
        <v>2014</v>
      </c>
      <c r="G11" s="5">
        <v>2015</v>
      </c>
      <c r="H11" s="5">
        <v>2016</v>
      </c>
      <c r="I11" s="5">
        <v>2017</v>
      </c>
      <c r="J11" s="5">
        <v>2018</v>
      </c>
      <c r="K11" s="5">
        <v>2019</v>
      </c>
      <c r="L11" s="5">
        <v>2020</v>
      </c>
      <c r="M11" s="5">
        <v>2021</v>
      </c>
      <c r="N11" s="5">
        <v>2022</v>
      </c>
      <c r="O11" s="59">
        <v>2023</v>
      </c>
      <c r="P11" s="5">
        <v>2024</v>
      </c>
      <c r="Q11" s="5">
        <v>2025</v>
      </c>
    </row>
    <row r="12" spans="2:17" x14ac:dyDescent="0.25">
      <c r="B12" s="28" t="s">
        <v>20</v>
      </c>
      <c r="C12" s="11">
        <v>0.130039788825068</v>
      </c>
      <c r="D12" s="11">
        <v>0.13894302848575713</v>
      </c>
      <c r="E12" s="11">
        <v>0.14234604050351651</v>
      </c>
      <c r="F12" s="11">
        <v>0.14680540784940554</v>
      </c>
      <c r="G12" s="11">
        <v>0.15191392397008693</v>
      </c>
      <c r="H12" s="11">
        <v>0.15329501437760484</v>
      </c>
      <c r="I12" s="11">
        <v>0.15914001209898118</v>
      </c>
      <c r="J12" s="11">
        <v>0.16463022713682252</v>
      </c>
      <c r="K12" s="11">
        <v>0.16749182001163801</v>
      </c>
      <c r="L12" s="11">
        <v>0.17050000000000001</v>
      </c>
      <c r="M12" s="21">
        <v>0.17928127899281532</v>
      </c>
      <c r="N12" s="11">
        <v>0.19002768417376248</v>
      </c>
      <c r="O12" s="63">
        <v>0.19919511483731639</v>
      </c>
      <c r="P12" s="85">
        <f>+VLOOKUP(B12,[1]Prov!$C$7:$K$59,9,0)</f>
        <v>0.2003238679828783</v>
      </c>
      <c r="Q12" s="85">
        <f>+VLOOKUP(B12,'[2]regio AS+RE'!$C$4:$J$56,8,0)</f>
        <v>0.19140208144574677</v>
      </c>
    </row>
    <row r="13" spans="2:17" x14ac:dyDescent="0.25">
      <c r="B13" s="29"/>
      <c r="N13" s="45"/>
      <c r="O13" s="65"/>
      <c r="P13" s="86"/>
      <c r="Q13" s="86"/>
    </row>
    <row r="14" spans="2:17" x14ac:dyDescent="0.25">
      <c r="B14" s="29" t="s">
        <v>2</v>
      </c>
      <c r="N14" s="45"/>
      <c r="O14" s="65"/>
      <c r="P14" s="86"/>
      <c r="Q14" s="86"/>
    </row>
    <row r="15" spans="2:17" x14ac:dyDescent="0.25">
      <c r="B15" s="49" t="s">
        <v>0</v>
      </c>
      <c r="N15" s="45"/>
      <c r="O15" s="65"/>
      <c r="P15" s="86"/>
      <c r="Q15" s="86"/>
    </row>
    <row r="16" spans="2:17" x14ac:dyDescent="0.25">
      <c r="N16" s="45"/>
      <c r="O16" s="65"/>
      <c r="P16" s="86"/>
      <c r="Q16" s="86"/>
    </row>
    <row r="17" spans="2:17" x14ac:dyDescent="0.25">
      <c r="B17" s="1"/>
      <c r="C17" s="5">
        <v>2011</v>
      </c>
      <c r="D17" s="5">
        <v>2012</v>
      </c>
      <c r="E17" s="5">
        <v>2013</v>
      </c>
      <c r="F17" s="5">
        <v>2014</v>
      </c>
      <c r="G17" s="5">
        <v>2015</v>
      </c>
      <c r="H17" s="5">
        <v>2016</v>
      </c>
      <c r="I17" s="5">
        <v>2017</v>
      </c>
      <c r="J17" s="5">
        <v>2018</v>
      </c>
      <c r="K17" s="5">
        <v>2019</v>
      </c>
      <c r="L17" s="5">
        <v>2020</v>
      </c>
      <c r="M17" s="5">
        <v>2021</v>
      </c>
      <c r="N17" s="5">
        <v>2022</v>
      </c>
      <c r="O17" s="59">
        <v>2023</v>
      </c>
      <c r="P17" s="32">
        <v>2024</v>
      </c>
      <c r="Q17" s="5">
        <v>2025</v>
      </c>
    </row>
    <row r="18" spans="2:17" x14ac:dyDescent="0.25">
      <c r="B18" s="1" t="s">
        <v>1</v>
      </c>
      <c r="C18" s="2">
        <v>8724961</v>
      </c>
      <c r="D18" s="2">
        <v>8789908</v>
      </c>
      <c r="E18" s="2">
        <v>8917790</v>
      </c>
      <c r="F18" s="2">
        <v>9001277</v>
      </c>
      <c r="G18" s="2">
        <v>9238689</v>
      </c>
      <c r="H18" s="2">
        <v>9568026</v>
      </c>
      <c r="I18" s="2">
        <v>9906056</v>
      </c>
      <c r="J18" s="2">
        <v>10267985</v>
      </c>
      <c r="K18" s="2">
        <v>10587100</v>
      </c>
      <c r="L18" s="2">
        <v>11056803</v>
      </c>
      <c r="M18" s="2">
        <v>11553603</v>
      </c>
      <c r="N18" s="2">
        <v>12055249.80235</v>
      </c>
      <c r="O18" s="60">
        <v>12422414.220999999</v>
      </c>
      <c r="P18" s="82">
        <f>+CCAA!$L$24</f>
        <v>12620697.16736</v>
      </c>
      <c r="Q18" s="82">
        <f>+CCAA!M24</f>
        <v>12831230.673140002</v>
      </c>
    </row>
    <row r="19" spans="2:17" x14ac:dyDescent="0.25">
      <c r="B19" s="1" t="s">
        <v>37</v>
      </c>
      <c r="C19" s="23">
        <v>0.18488810871291386</v>
      </c>
      <c r="D19" s="23">
        <v>0.18799183691975893</v>
      </c>
      <c r="E19" s="23">
        <v>0.19084511257548034</v>
      </c>
      <c r="F19" s="23">
        <v>0.19372560560471111</v>
      </c>
      <c r="G19" s="23">
        <v>0.19901075436373666</v>
      </c>
      <c r="H19" s="23">
        <v>0.20598354301882915</v>
      </c>
      <c r="I19" s="23">
        <v>0.21280899692747737</v>
      </c>
      <c r="J19" s="23">
        <v>0.21971576082855987</v>
      </c>
      <c r="K19" s="23">
        <v>0.22477728426934804</v>
      </c>
      <c r="L19" s="11">
        <v>0.23350000000000001</v>
      </c>
      <c r="M19" s="11">
        <v>0.24410000000000001</v>
      </c>
      <c r="N19" s="11">
        <v>0.2531815855124665</v>
      </c>
      <c r="O19" s="63">
        <v>0.25834087469989048</v>
      </c>
      <c r="P19" s="85">
        <f>+CCAA!$L$47</f>
        <v>0.25858302582591558</v>
      </c>
      <c r="Q19" s="85">
        <f>+CCAA!M47</f>
        <v>0.25997758071818372</v>
      </c>
    </row>
    <row r="20" spans="2:17" x14ac:dyDescent="0.25">
      <c r="N20" s="4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1FD-7772-41F5-ADDA-9F30F79AE20E}">
  <dimension ref="B2:Q20"/>
  <sheetViews>
    <sheetView showGridLines="0" workbookViewId="0">
      <selection activeCell="P5" sqref="P5:Q19"/>
    </sheetView>
  </sheetViews>
  <sheetFormatPr baseColWidth="10" defaultRowHeight="15" x14ac:dyDescent="0.25"/>
  <cols>
    <col min="2" max="2" width="27.140625" customWidth="1"/>
    <col min="17" max="17" width="11.5703125" style="45"/>
  </cols>
  <sheetData>
    <row r="2" spans="2:17" x14ac:dyDescent="0.25">
      <c r="B2" s="29" t="s">
        <v>66</v>
      </c>
    </row>
    <row r="3" spans="2:17" x14ac:dyDescent="0.25">
      <c r="B3" s="49" t="s">
        <v>28</v>
      </c>
    </row>
    <row r="4" spans="2:17" x14ac:dyDescent="0.25">
      <c r="B4" s="3"/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36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28" t="s">
        <v>21</v>
      </c>
      <c r="C6" s="2">
        <v>1985668</v>
      </c>
      <c r="D6" s="2">
        <v>2063847</v>
      </c>
      <c r="E6" s="2">
        <v>2036119</v>
      </c>
      <c r="F6" s="2">
        <v>2035904</v>
      </c>
      <c r="G6" s="2">
        <v>2105691</v>
      </c>
      <c r="H6" s="2">
        <v>2152725</v>
      </c>
      <c r="I6" s="2">
        <v>2220378</v>
      </c>
      <c r="J6" s="2">
        <v>2262441</v>
      </c>
      <c r="K6" s="2">
        <v>2326238</v>
      </c>
      <c r="L6" s="2">
        <v>2476199</v>
      </c>
      <c r="M6" s="27">
        <v>2567365</v>
      </c>
      <c r="N6" s="2">
        <v>2736505</v>
      </c>
      <c r="O6" s="60">
        <v>2780582</v>
      </c>
      <c r="P6" s="82">
        <f>+VLOOKUP(B6,[1]Prov!$C$7:$F$58,4,0)</f>
        <v>2779546.650810529</v>
      </c>
      <c r="Q6" s="82">
        <f>+VLOOKUP(B6,'[2]regio AS+RE'!$C$4:$E$56,3,0)</f>
        <v>2878766.4706996428</v>
      </c>
    </row>
    <row r="7" spans="2:17" x14ac:dyDescent="0.25">
      <c r="N7" s="45"/>
      <c r="O7" s="65"/>
      <c r="P7" s="86"/>
      <c r="Q7" s="86"/>
    </row>
    <row r="8" spans="2:17" x14ac:dyDescent="0.25">
      <c r="B8" s="29" t="s">
        <v>66</v>
      </c>
      <c r="N8" s="45"/>
      <c r="O8" s="65"/>
      <c r="P8" s="86"/>
      <c r="Q8" s="86"/>
    </row>
    <row r="9" spans="2:17" x14ac:dyDescent="0.25">
      <c r="B9" s="49" t="s">
        <v>0</v>
      </c>
      <c r="C9" s="3"/>
      <c r="D9" s="3"/>
      <c r="E9" s="3"/>
      <c r="F9" s="3"/>
      <c r="G9" s="3"/>
      <c r="H9" s="3"/>
      <c r="I9" s="3"/>
      <c r="J9" s="3"/>
      <c r="K9" s="3"/>
      <c r="N9" s="45"/>
      <c r="O9" s="65"/>
      <c r="P9" s="86"/>
      <c r="Q9" s="86"/>
    </row>
    <row r="10" spans="2:17" x14ac:dyDescent="0.25">
      <c r="N10" s="45"/>
      <c r="O10" s="65"/>
      <c r="P10" s="86"/>
      <c r="Q10" s="86"/>
    </row>
    <row r="11" spans="2:17" x14ac:dyDescent="0.25">
      <c r="C11" s="5">
        <v>2011</v>
      </c>
      <c r="D11" s="5">
        <v>2012</v>
      </c>
      <c r="E11" s="5">
        <v>2013</v>
      </c>
      <c r="F11" s="5">
        <v>2014</v>
      </c>
      <c r="G11" s="5">
        <v>2015</v>
      </c>
      <c r="H11" s="5">
        <v>2016</v>
      </c>
      <c r="I11" s="5">
        <v>2017</v>
      </c>
      <c r="J11" s="5">
        <v>2018</v>
      </c>
      <c r="K11" s="5">
        <v>2019</v>
      </c>
      <c r="L11" s="5">
        <v>2020</v>
      </c>
      <c r="M11" s="5">
        <v>2021</v>
      </c>
      <c r="N11" s="5">
        <v>2022</v>
      </c>
      <c r="O11" s="59">
        <v>2023</v>
      </c>
      <c r="P11" s="5">
        <v>2024</v>
      </c>
      <c r="Q11" s="5">
        <v>2025</v>
      </c>
    </row>
    <row r="12" spans="2:17" x14ac:dyDescent="0.25">
      <c r="B12" s="33" t="s">
        <v>21</v>
      </c>
      <c r="C12" s="11">
        <v>0.30597317587307848</v>
      </c>
      <c r="D12" s="11">
        <v>0.32125282323402915</v>
      </c>
      <c r="E12" s="11">
        <v>0.31741408690557904</v>
      </c>
      <c r="F12" s="11">
        <v>0.31927685713882453</v>
      </c>
      <c r="G12" s="11">
        <v>0.32897052518148429</v>
      </c>
      <c r="H12" s="11">
        <v>0.33398561677011251</v>
      </c>
      <c r="I12" s="11">
        <v>0.34125866430428797</v>
      </c>
      <c r="J12" s="11">
        <v>0.34343355377915002</v>
      </c>
      <c r="K12" s="11">
        <v>0.34795424286486321</v>
      </c>
      <c r="L12" s="11">
        <v>0.36649999999999999</v>
      </c>
      <c r="M12" s="21">
        <v>0.38111785704159501</v>
      </c>
      <c r="N12" s="11">
        <v>0.4009528017712749</v>
      </c>
      <c r="O12" s="63">
        <v>0.4046227078583618</v>
      </c>
      <c r="P12" s="85">
        <f>+VLOOKUP(B12,[1]Prov!$C$7:$K$59,9,0)</f>
        <v>0.39363351851909173</v>
      </c>
      <c r="Q12" s="85">
        <f>+VLOOKUP(B12,'[2]regio AS+RE'!$C$4:$J$56,8,0)</f>
        <v>0.40269868766087119</v>
      </c>
    </row>
    <row r="13" spans="2:17" x14ac:dyDescent="0.25">
      <c r="B13" s="29"/>
      <c r="N13" s="45"/>
      <c r="O13" s="65"/>
      <c r="P13" s="86"/>
      <c r="Q13" s="86"/>
    </row>
    <row r="14" spans="2:17" x14ac:dyDescent="0.25">
      <c r="B14" s="29" t="s">
        <v>2</v>
      </c>
      <c r="N14" s="45"/>
      <c r="O14" s="65"/>
      <c r="P14" s="86"/>
      <c r="Q14" s="86"/>
    </row>
    <row r="15" spans="2:17" x14ac:dyDescent="0.25">
      <c r="B15" s="49" t="s">
        <v>0</v>
      </c>
      <c r="N15" s="45"/>
      <c r="O15" s="65"/>
      <c r="P15" s="86"/>
      <c r="Q15" s="86"/>
    </row>
    <row r="16" spans="2:17" x14ac:dyDescent="0.25">
      <c r="N16" s="45"/>
      <c r="O16" s="65"/>
      <c r="P16" s="86"/>
      <c r="Q16" s="86"/>
    </row>
    <row r="17" spans="2:17" x14ac:dyDescent="0.25">
      <c r="B17" s="1"/>
      <c r="C17" s="5">
        <v>2011</v>
      </c>
      <c r="D17" s="5">
        <v>2012</v>
      </c>
      <c r="E17" s="5">
        <v>2013</v>
      </c>
      <c r="F17" s="5">
        <v>2014</v>
      </c>
      <c r="G17" s="5">
        <v>2015</v>
      </c>
      <c r="H17" s="5">
        <v>2016</v>
      </c>
      <c r="I17" s="5">
        <v>2017</v>
      </c>
      <c r="J17" s="5">
        <v>2018</v>
      </c>
      <c r="K17" s="5">
        <v>2019</v>
      </c>
      <c r="L17" s="5">
        <v>2020</v>
      </c>
      <c r="M17" s="5">
        <v>2021</v>
      </c>
      <c r="N17" s="5">
        <v>2022</v>
      </c>
      <c r="O17" s="59">
        <v>2023</v>
      </c>
      <c r="P17" s="32">
        <v>2024</v>
      </c>
      <c r="Q17" s="5">
        <v>2025</v>
      </c>
    </row>
    <row r="18" spans="2:17" x14ac:dyDescent="0.25">
      <c r="B18" s="1" t="s">
        <v>1</v>
      </c>
      <c r="C18" s="2">
        <v>8724961</v>
      </c>
      <c r="D18" s="2">
        <v>8789908</v>
      </c>
      <c r="E18" s="2">
        <v>8917790</v>
      </c>
      <c r="F18" s="2">
        <v>9001277</v>
      </c>
      <c r="G18" s="2">
        <v>9238689</v>
      </c>
      <c r="H18" s="2">
        <v>9568026</v>
      </c>
      <c r="I18" s="2">
        <v>9906056</v>
      </c>
      <c r="J18" s="2">
        <v>10267985</v>
      </c>
      <c r="K18" s="2">
        <v>10587100</v>
      </c>
      <c r="L18" s="2">
        <v>11056803</v>
      </c>
      <c r="M18" s="2">
        <v>11553603</v>
      </c>
      <c r="N18" s="2">
        <v>12055249.80235</v>
      </c>
      <c r="O18" s="60">
        <v>12422414.220999999</v>
      </c>
      <c r="P18" s="82">
        <f>+CCAA!$L$24</f>
        <v>12620697.16736</v>
      </c>
      <c r="Q18" s="82">
        <f>+CCAA!M24</f>
        <v>12831230.673140002</v>
      </c>
    </row>
    <row r="19" spans="2:17" x14ac:dyDescent="0.25">
      <c r="B19" s="1" t="s">
        <v>37</v>
      </c>
      <c r="C19" s="23">
        <v>0.18488810871291386</v>
      </c>
      <c r="D19" s="23">
        <v>0.18799183691975893</v>
      </c>
      <c r="E19" s="23">
        <v>0.19084511257548034</v>
      </c>
      <c r="F19" s="23">
        <v>0.19372560560471111</v>
      </c>
      <c r="G19" s="23">
        <v>0.19901075436373666</v>
      </c>
      <c r="H19" s="23">
        <v>0.20598354301882915</v>
      </c>
      <c r="I19" s="23">
        <v>0.21280899692747737</v>
      </c>
      <c r="J19" s="23">
        <v>0.21971576082855987</v>
      </c>
      <c r="K19" s="23">
        <v>0.22477728426934804</v>
      </c>
      <c r="L19" s="11">
        <v>0.23350000000000001</v>
      </c>
      <c r="M19" s="11">
        <v>0.24410000000000001</v>
      </c>
      <c r="N19" s="11">
        <v>0.2531815855124665</v>
      </c>
      <c r="O19" s="63">
        <v>0.25834087469989048</v>
      </c>
      <c r="P19" s="85">
        <f>+CCAA!$L$47</f>
        <v>0.25858302582591558</v>
      </c>
      <c r="Q19" s="85">
        <f>+CCAA!M47</f>
        <v>0.25997758071818372</v>
      </c>
    </row>
    <row r="20" spans="2:17" x14ac:dyDescent="0.25">
      <c r="N20" s="4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34F4B-1366-4232-B22B-74A2A0134884}">
  <dimension ref="B2:Q20"/>
  <sheetViews>
    <sheetView showGridLines="0" workbookViewId="0">
      <selection activeCell="P5" sqref="P5:Q20"/>
    </sheetView>
  </sheetViews>
  <sheetFormatPr baseColWidth="10" defaultRowHeight="15" x14ac:dyDescent="0.25"/>
  <cols>
    <col min="2" max="2" width="27" customWidth="1"/>
    <col min="17" max="17" width="11.5703125" style="45"/>
  </cols>
  <sheetData>
    <row r="2" spans="2:17" x14ac:dyDescent="0.25">
      <c r="B2" s="29" t="s">
        <v>67</v>
      </c>
    </row>
    <row r="3" spans="2:17" x14ac:dyDescent="0.25">
      <c r="B3" s="49" t="s">
        <v>28</v>
      </c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31">
        <v>2020</v>
      </c>
      <c r="M5" s="5">
        <v>2021</v>
      </c>
      <c r="N5" s="31">
        <v>2022</v>
      </c>
      <c r="O5" s="31">
        <v>2023</v>
      </c>
      <c r="P5" s="31">
        <v>2024</v>
      </c>
      <c r="Q5" s="31">
        <v>2025</v>
      </c>
    </row>
    <row r="6" spans="2:17" x14ac:dyDescent="0.25">
      <c r="B6" s="50" t="s">
        <v>23</v>
      </c>
      <c r="C6" s="2">
        <v>164652</v>
      </c>
      <c r="D6" s="2">
        <v>168718</v>
      </c>
      <c r="E6" s="2">
        <v>166865</v>
      </c>
      <c r="F6" s="2">
        <v>159228</v>
      </c>
      <c r="G6" s="2">
        <v>162834</v>
      </c>
      <c r="H6" s="2">
        <v>168009</v>
      </c>
      <c r="I6" s="2">
        <v>171716</v>
      </c>
      <c r="J6" s="2">
        <v>176133</v>
      </c>
      <c r="K6" s="2">
        <v>179934</v>
      </c>
      <c r="L6" s="2">
        <v>192565</v>
      </c>
      <c r="M6" s="27">
        <v>200435</v>
      </c>
      <c r="N6" s="2">
        <v>210668</v>
      </c>
      <c r="O6" s="60">
        <v>216448</v>
      </c>
      <c r="P6" s="82">
        <f>+VLOOKUP(B6,[1]Prov!$C$7:$F$58,4,0)</f>
        <v>219129.0703267935</v>
      </c>
      <c r="Q6" s="82">
        <f>+VLOOKUP(B6,'[2]regio AS+RE'!$C$4:$E$56,3,0)</f>
        <v>221855.04444913339</v>
      </c>
    </row>
    <row r="7" spans="2:17" x14ac:dyDescent="0.25">
      <c r="N7" s="45"/>
      <c r="O7" s="65"/>
      <c r="P7" s="86"/>
      <c r="Q7" s="86"/>
    </row>
    <row r="8" spans="2:17" x14ac:dyDescent="0.25">
      <c r="B8" s="29" t="s">
        <v>42</v>
      </c>
      <c r="N8" s="45"/>
      <c r="O8" s="65"/>
      <c r="P8" s="86"/>
      <c r="Q8" s="86"/>
    </row>
    <row r="9" spans="2:17" x14ac:dyDescent="0.25">
      <c r="B9" s="49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N9" s="46"/>
      <c r="O9" s="66"/>
      <c r="P9" s="3"/>
      <c r="Q9" s="3"/>
    </row>
    <row r="10" spans="2:17" x14ac:dyDescent="0.25">
      <c r="N10" s="45"/>
      <c r="O10" s="65"/>
      <c r="P10" s="86"/>
      <c r="Q10" s="86"/>
    </row>
    <row r="11" spans="2:17" x14ac:dyDescent="0.25">
      <c r="C11" s="5">
        <v>2011</v>
      </c>
      <c r="D11" s="5">
        <v>2012</v>
      </c>
      <c r="E11" s="5">
        <v>2013</v>
      </c>
      <c r="F11" s="5">
        <v>2014</v>
      </c>
      <c r="G11" s="5">
        <v>2015</v>
      </c>
      <c r="H11" s="5">
        <v>2016</v>
      </c>
      <c r="I11" s="5">
        <v>2017</v>
      </c>
      <c r="J11" s="5">
        <v>2018</v>
      </c>
      <c r="K11" s="5">
        <v>2019</v>
      </c>
      <c r="L11" s="31">
        <v>2020</v>
      </c>
      <c r="M11" s="5">
        <v>2021</v>
      </c>
      <c r="N11" s="31">
        <v>2022</v>
      </c>
      <c r="O11" s="69">
        <v>2023</v>
      </c>
      <c r="P11" s="31">
        <v>2024</v>
      </c>
      <c r="Q11" s="31">
        <v>2025</v>
      </c>
    </row>
    <row r="12" spans="2:17" x14ac:dyDescent="0.25">
      <c r="B12" s="50" t="s">
        <v>23</v>
      </c>
      <c r="C12" s="22">
        <v>0.112</v>
      </c>
      <c r="D12" s="22">
        <v>0.11550000000000001</v>
      </c>
      <c r="E12" s="22">
        <v>0.11409999999999999</v>
      </c>
      <c r="F12" s="22">
        <v>0.1087</v>
      </c>
      <c r="G12" s="22">
        <v>0.1111</v>
      </c>
      <c r="H12" s="22">
        <v>0.1143</v>
      </c>
      <c r="I12" s="22">
        <v>0.1164</v>
      </c>
      <c r="J12" s="22">
        <v>0.11899999999999999</v>
      </c>
      <c r="K12" s="41">
        <v>0.12039999999999999</v>
      </c>
      <c r="L12" s="11">
        <v>0.12759999999999999</v>
      </c>
      <c r="M12" s="21">
        <v>0.13220826421205034</v>
      </c>
      <c r="N12" s="11">
        <v>0.13758893000195757</v>
      </c>
      <c r="O12" s="63">
        <v>0.13949160013714063</v>
      </c>
      <c r="P12" s="85">
        <f>+VLOOKUP(B12,[1]Prov!$C$7:$K$59,9,0)</f>
        <v>0.13909883424284253</v>
      </c>
      <c r="Q12" s="85">
        <f>+VLOOKUP(B12,'[2]regio AS+RE'!$C$4:$J$56,8,0)</f>
        <v>0.13893014289667827</v>
      </c>
    </row>
    <row r="13" spans="2:17" x14ac:dyDescent="0.25">
      <c r="N13" s="45"/>
      <c r="O13" s="65"/>
      <c r="P13" s="86"/>
      <c r="Q13" s="86"/>
    </row>
    <row r="14" spans="2:17" x14ac:dyDescent="0.25">
      <c r="B14" s="29" t="s">
        <v>2</v>
      </c>
      <c r="N14" s="45"/>
      <c r="O14" s="65"/>
      <c r="P14" s="86"/>
      <c r="Q14" s="86"/>
    </row>
    <row r="15" spans="2:17" x14ac:dyDescent="0.25">
      <c r="B15" s="49" t="s">
        <v>0</v>
      </c>
      <c r="N15" s="45"/>
      <c r="O15" s="65"/>
      <c r="P15" s="86"/>
      <c r="Q15" s="86"/>
    </row>
    <row r="16" spans="2:17" x14ac:dyDescent="0.25">
      <c r="N16" s="45"/>
      <c r="O16" s="65"/>
      <c r="P16" s="86"/>
      <c r="Q16" s="86"/>
    </row>
    <row r="17" spans="2:17" x14ac:dyDescent="0.25">
      <c r="B17" s="1"/>
      <c r="C17" s="5">
        <v>2011</v>
      </c>
      <c r="D17" s="5">
        <v>2012</v>
      </c>
      <c r="E17" s="5">
        <v>2013</v>
      </c>
      <c r="F17" s="5">
        <v>2014</v>
      </c>
      <c r="G17" s="5">
        <v>2015</v>
      </c>
      <c r="H17" s="5">
        <v>2016</v>
      </c>
      <c r="I17" s="5">
        <v>2017</v>
      </c>
      <c r="J17" s="5">
        <v>2018</v>
      </c>
      <c r="K17" s="5">
        <v>2019</v>
      </c>
      <c r="L17" s="31">
        <v>2020</v>
      </c>
      <c r="M17" s="5">
        <v>2021</v>
      </c>
      <c r="N17" s="31">
        <v>2022</v>
      </c>
      <c r="O17" s="69">
        <v>2023</v>
      </c>
      <c r="P17" s="32">
        <v>2024</v>
      </c>
      <c r="Q17" s="31">
        <v>2025</v>
      </c>
    </row>
    <row r="18" spans="2:17" x14ac:dyDescent="0.25">
      <c r="B18" s="1" t="s">
        <v>1</v>
      </c>
      <c r="C18" s="2">
        <v>8724961</v>
      </c>
      <c r="D18" s="2">
        <v>8789908</v>
      </c>
      <c r="E18" s="2">
        <v>8917790</v>
      </c>
      <c r="F18" s="2">
        <v>9001277</v>
      </c>
      <c r="G18" s="2">
        <v>9238689</v>
      </c>
      <c r="H18" s="2">
        <v>9568026</v>
      </c>
      <c r="I18" s="2">
        <v>9906056</v>
      </c>
      <c r="J18" s="2">
        <v>10267985</v>
      </c>
      <c r="K18" s="2">
        <v>10587100</v>
      </c>
      <c r="L18" s="2">
        <v>11056803</v>
      </c>
      <c r="M18" s="2">
        <v>11553603</v>
      </c>
      <c r="N18" s="2">
        <v>12055249.80235</v>
      </c>
      <c r="O18" s="60">
        <v>12422414.220999999</v>
      </c>
      <c r="P18" s="82">
        <f>+CCAA!$L$24</f>
        <v>12620697.16736</v>
      </c>
      <c r="Q18" s="82">
        <f>+CCAA!M24</f>
        <v>12831230.673140002</v>
      </c>
    </row>
    <row r="19" spans="2:17" x14ac:dyDescent="0.25">
      <c r="B19" s="1" t="s">
        <v>37</v>
      </c>
      <c r="C19" s="23">
        <v>0.18488810871291386</v>
      </c>
      <c r="D19" s="23">
        <v>0.18799183691975893</v>
      </c>
      <c r="E19" s="23">
        <v>0.19084511257548034</v>
      </c>
      <c r="F19" s="23">
        <v>0.19372560560471111</v>
      </c>
      <c r="G19" s="23">
        <v>0.19901075436373666</v>
      </c>
      <c r="H19" s="23">
        <v>0.20598354301882915</v>
      </c>
      <c r="I19" s="23">
        <v>0.21280899692747737</v>
      </c>
      <c r="J19" s="23">
        <v>0.21971576082855987</v>
      </c>
      <c r="K19" s="23">
        <v>0.22477728426934804</v>
      </c>
      <c r="L19" s="11">
        <v>0.23350000000000001</v>
      </c>
      <c r="M19" s="11">
        <v>0.24410000000000001</v>
      </c>
      <c r="N19" s="11">
        <v>0.2531815855124665</v>
      </c>
      <c r="O19" s="63">
        <v>0.25834087469989048</v>
      </c>
      <c r="P19" s="85">
        <f>+CCAA!$L$47</f>
        <v>0.25858302582591558</v>
      </c>
      <c r="Q19" s="85">
        <f>+CCAA!M47</f>
        <v>0.25997758071818372</v>
      </c>
    </row>
    <row r="20" spans="2:17" x14ac:dyDescent="0.25">
      <c r="N20" s="45"/>
      <c r="P20" s="86"/>
      <c r="Q20" s="8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C200-B0C5-42AE-A562-63E2BA163F88}">
  <dimension ref="B2:Q19"/>
  <sheetViews>
    <sheetView showGridLines="0" workbookViewId="0">
      <selection activeCell="P5" sqref="P5:Q19"/>
    </sheetView>
  </sheetViews>
  <sheetFormatPr baseColWidth="10" defaultRowHeight="15" x14ac:dyDescent="0.25"/>
  <cols>
    <col min="2" max="2" width="27.28515625" customWidth="1"/>
    <col min="17" max="17" width="11.5703125" style="45"/>
  </cols>
  <sheetData>
    <row r="2" spans="2:17" x14ac:dyDescent="0.25">
      <c r="B2" s="29" t="s">
        <v>68</v>
      </c>
    </row>
    <row r="3" spans="2:17" x14ac:dyDescent="0.25">
      <c r="B3" s="49" t="s">
        <v>28</v>
      </c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31">
        <v>2020</v>
      </c>
      <c r="M5" s="5">
        <v>2021</v>
      </c>
      <c r="N5" s="31">
        <v>2022</v>
      </c>
      <c r="O5" s="31">
        <v>2023</v>
      </c>
      <c r="P5" s="31">
        <v>2024</v>
      </c>
      <c r="Q5" s="31">
        <v>2025</v>
      </c>
    </row>
    <row r="6" spans="2:17" x14ac:dyDescent="0.25">
      <c r="B6" s="50" t="s">
        <v>24</v>
      </c>
      <c r="C6" s="2">
        <v>36365</v>
      </c>
      <c r="D6" s="2">
        <v>40376</v>
      </c>
      <c r="E6" s="2">
        <v>39540</v>
      </c>
      <c r="F6" s="2">
        <v>46766</v>
      </c>
      <c r="G6" s="2">
        <v>42337</v>
      </c>
      <c r="H6" s="2">
        <v>50398</v>
      </c>
      <c r="I6" s="2">
        <v>52106</v>
      </c>
      <c r="J6" s="2">
        <v>60311</v>
      </c>
      <c r="K6" s="2">
        <v>65309</v>
      </c>
      <c r="L6" s="2">
        <v>65743</v>
      </c>
      <c r="M6" s="27">
        <v>70872</v>
      </c>
      <c r="N6" s="2">
        <v>74621</v>
      </c>
      <c r="O6" s="60">
        <v>79880</v>
      </c>
      <c r="P6" s="82">
        <f>+VLOOKUP(B6,[1]Prov!$C$7:$F$58,4,0)</f>
        <v>86629.929262827529</v>
      </c>
      <c r="Q6" s="82">
        <f>+VLOOKUP(B6,'[2]regio AS+RE'!$C$4:$E$56,3,0)</f>
        <v>89575.114166440268</v>
      </c>
    </row>
    <row r="7" spans="2:17" x14ac:dyDescent="0.25">
      <c r="N7" s="45"/>
      <c r="O7" s="65"/>
      <c r="P7" s="86"/>
      <c r="Q7" s="86"/>
    </row>
    <row r="8" spans="2:17" x14ac:dyDescent="0.25">
      <c r="B8" s="29" t="s">
        <v>68</v>
      </c>
      <c r="N8" s="45"/>
      <c r="O8" s="65"/>
      <c r="P8" s="86"/>
      <c r="Q8" s="86"/>
    </row>
    <row r="9" spans="2:17" x14ac:dyDescent="0.25">
      <c r="B9" s="49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N9" s="46"/>
      <c r="O9" s="66"/>
      <c r="P9" s="3"/>
      <c r="Q9" s="3"/>
    </row>
    <row r="10" spans="2:17" x14ac:dyDescent="0.25">
      <c r="N10" s="45"/>
      <c r="O10" s="65"/>
      <c r="P10" s="86"/>
      <c r="Q10" s="86"/>
    </row>
    <row r="11" spans="2:17" x14ac:dyDescent="0.25">
      <c r="C11" s="5">
        <v>2011</v>
      </c>
      <c r="D11" s="5">
        <v>2012</v>
      </c>
      <c r="E11" s="5">
        <v>2013</v>
      </c>
      <c r="F11" s="5">
        <v>2014</v>
      </c>
      <c r="G11" s="5">
        <v>2015</v>
      </c>
      <c r="H11" s="5">
        <v>2016</v>
      </c>
      <c r="I11" s="5">
        <v>2017</v>
      </c>
      <c r="J11" s="5">
        <v>2018</v>
      </c>
      <c r="K11" s="5">
        <v>2019</v>
      </c>
      <c r="L11" s="31">
        <v>2020</v>
      </c>
      <c r="M11" s="5">
        <v>2021</v>
      </c>
      <c r="N11" s="31">
        <v>2022</v>
      </c>
      <c r="O11" s="69">
        <v>2023</v>
      </c>
      <c r="P11" s="31">
        <v>2024</v>
      </c>
      <c r="Q11" s="31">
        <v>2025</v>
      </c>
    </row>
    <row r="12" spans="2:17" x14ac:dyDescent="0.25">
      <c r="B12" s="50" t="s">
        <v>24</v>
      </c>
      <c r="C12" s="11">
        <v>5.6638802836534795E-2</v>
      </c>
      <c r="D12" s="11">
        <v>6.3178219975245711E-2</v>
      </c>
      <c r="E12" s="11">
        <v>6.1882873280966089E-2</v>
      </c>
      <c r="F12" s="11">
        <v>7.3528671874017335E-2</v>
      </c>
      <c r="G12" s="11">
        <v>6.655275484069291E-2</v>
      </c>
      <c r="H12" s="11">
        <v>7.8967366694191438E-2</v>
      </c>
      <c r="I12" s="11">
        <v>8.1244883798891387E-2</v>
      </c>
      <c r="J12" s="11">
        <v>9.3332219122032448E-2</v>
      </c>
      <c r="K12" s="11">
        <v>0.10008643333752218</v>
      </c>
      <c r="L12" s="11">
        <v>0.10003256159314441</v>
      </c>
      <c r="M12" s="21">
        <v>0.10789907983119074</v>
      </c>
      <c r="N12" s="11">
        <v>0.11274939897210155</v>
      </c>
      <c r="O12" s="63">
        <v>0.11884163622973867</v>
      </c>
      <c r="P12" s="85">
        <f>+VLOOKUP(B12,[1]Prov!$C$7:$K$59,9,0)</f>
        <v>0.1273080263974834</v>
      </c>
      <c r="Q12" s="85">
        <f>+VLOOKUP(B12,'[2]regio AS+RE'!$C$4:$J$56,8,0)</f>
        <v>0.13047934498423946</v>
      </c>
    </row>
    <row r="13" spans="2:17" x14ac:dyDescent="0.25">
      <c r="N13" s="45"/>
      <c r="O13" s="65"/>
      <c r="P13" s="86"/>
      <c r="Q13" s="86"/>
    </row>
    <row r="14" spans="2:17" x14ac:dyDescent="0.25">
      <c r="B14" s="29" t="s">
        <v>2</v>
      </c>
      <c r="N14" s="45"/>
      <c r="O14" s="65"/>
      <c r="P14" s="86"/>
      <c r="Q14" s="86"/>
    </row>
    <row r="15" spans="2:17" x14ac:dyDescent="0.25">
      <c r="B15" s="49" t="s">
        <v>0</v>
      </c>
      <c r="N15" s="45"/>
      <c r="O15" s="65"/>
      <c r="P15" s="86"/>
      <c r="Q15" s="86"/>
    </row>
    <row r="16" spans="2:17" x14ac:dyDescent="0.25">
      <c r="N16" s="45"/>
      <c r="O16" s="65"/>
      <c r="P16" s="86"/>
      <c r="Q16" s="86"/>
    </row>
    <row r="17" spans="2:17" x14ac:dyDescent="0.25">
      <c r="B17" s="1"/>
      <c r="C17" s="5">
        <v>2011</v>
      </c>
      <c r="D17" s="5">
        <v>2012</v>
      </c>
      <c r="E17" s="5">
        <v>2013</v>
      </c>
      <c r="F17" s="5">
        <v>2014</v>
      </c>
      <c r="G17" s="5">
        <v>2015</v>
      </c>
      <c r="H17" s="5">
        <v>2016</v>
      </c>
      <c r="I17" s="5">
        <v>2017</v>
      </c>
      <c r="J17" s="5">
        <v>2018</v>
      </c>
      <c r="K17" s="5">
        <v>2019</v>
      </c>
      <c r="L17" s="31">
        <v>2020</v>
      </c>
      <c r="M17" s="5">
        <v>2021</v>
      </c>
      <c r="N17" s="31">
        <v>2022</v>
      </c>
      <c r="O17" s="69">
        <v>2023</v>
      </c>
      <c r="P17" s="32">
        <v>2024</v>
      </c>
      <c r="Q17" s="31">
        <v>2025</v>
      </c>
    </row>
    <row r="18" spans="2:17" x14ac:dyDescent="0.25">
      <c r="B18" s="1" t="s">
        <v>1</v>
      </c>
      <c r="C18" s="2">
        <v>8724961</v>
      </c>
      <c r="D18" s="2">
        <v>8789908</v>
      </c>
      <c r="E18" s="2">
        <v>8917790</v>
      </c>
      <c r="F18" s="2">
        <v>9001277</v>
      </c>
      <c r="G18" s="2">
        <v>9238689</v>
      </c>
      <c r="H18" s="2">
        <v>9568026</v>
      </c>
      <c r="I18" s="2">
        <v>9906056</v>
      </c>
      <c r="J18" s="2">
        <v>10267985</v>
      </c>
      <c r="K18" s="2">
        <v>10587100</v>
      </c>
      <c r="L18" s="2">
        <v>11056803</v>
      </c>
      <c r="M18" s="2">
        <v>11553603</v>
      </c>
      <c r="N18" s="2">
        <v>12055249.80235</v>
      </c>
      <c r="O18" s="60">
        <v>12422414.220999999</v>
      </c>
      <c r="P18" s="82">
        <f>+CCAA!$L$24</f>
        <v>12620697.16736</v>
      </c>
      <c r="Q18" s="82">
        <f>+CCAA!M24</f>
        <v>12831230.673140002</v>
      </c>
    </row>
    <row r="19" spans="2:17" x14ac:dyDescent="0.25">
      <c r="B19" s="1" t="s">
        <v>37</v>
      </c>
      <c r="C19" s="23">
        <v>0.18488810871291386</v>
      </c>
      <c r="D19" s="23">
        <v>0.18799183691975893</v>
      </c>
      <c r="E19" s="23">
        <v>0.19084511257548034</v>
      </c>
      <c r="F19" s="23">
        <v>0.19372560560471111</v>
      </c>
      <c r="G19" s="23">
        <v>0.19901075436373666</v>
      </c>
      <c r="H19" s="23">
        <v>0.20598354301882915</v>
      </c>
      <c r="I19" s="23">
        <v>0.21280899692747737</v>
      </c>
      <c r="J19" s="23">
        <v>0.21971576082855987</v>
      </c>
      <c r="K19" s="23">
        <v>0.22477728426934804</v>
      </c>
      <c r="L19" s="11">
        <v>0.23350000000000001</v>
      </c>
      <c r="M19" s="11">
        <v>0.24410000000000001</v>
      </c>
      <c r="N19" s="11">
        <v>0.2531815855124665</v>
      </c>
      <c r="O19" s="63">
        <v>0.25834087469989048</v>
      </c>
      <c r="P19" s="85">
        <f>+CCAA!$L$47</f>
        <v>0.25858302582591558</v>
      </c>
      <c r="Q19" s="85">
        <f>+CCAA!M47</f>
        <v>0.25997758071818372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579F-08B4-4EA5-9657-0433DF2EA0DA}">
  <dimension ref="B2:N47"/>
  <sheetViews>
    <sheetView showGridLines="0" topLeftCell="A15" workbookViewId="0">
      <selection activeCell="M19" sqref="M19"/>
    </sheetView>
  </sheetViews>
  <sheetFormatPr baseColWidth="10" defaultRowHeight="15" x14ac:dyDescent="0.25"/>
  <cols>
    <col min="2" max="2" width="20.5703125" bestFit="1" customWidth="1"/>
    <col min="11" max="12" width="12.7109375" bestFit="1" customWidth="1"/>
  </cols>
  <sheetData>
    <row r="2" spans="2:14" ht="23.25" x14ac:dyDescent="0.35">
      <c r="B2" s="44" t="s">
        <v>10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4" spans="2:14" x14ac:dyDescent="0.25">
      <c r="C4" s="12">
        <v>2015</v>
      </c>
      <c r="D4" s="12">
        <v>2016</v>
      </c>
      <c r="E4" s="12">
        <v>2017</v>
      </c>
      <c r="F4" s="12">
        <v>2018</v>
      </c>
      <c r="G4" s="12">
        <v>2019</v>
      </c>
      <c r="H4" s="13">
        <v>2020</v>
      </c>
      <c r="I4" s="13">
        <v>2021</v>
      </c>
      <c r="J4" s="13">
        <v>2022</v>
      </c>
      <c r="K4" s="13">
        <v>2023</v>
      </c>
      <c r="L4" s="13">
        <v>2024</v>
      </c>
      <c r="M4" s="13">
        <v>2025</v>
      </c>
    </row>
    <row r="5" spans="2:14" x14ac:dyDescent="0.25">
      <c r="B5" s="14" t="s">
        <v>11</v>
      </c>
      <c r="C5" s="2">
        <v>1358956</v>
      </c>
      <c r="D5" s="2">
        <v>1442568</v>
      </c>
      <c r="E5" s="2">
        <v>1521219</v>
      </c>
      <c r="F5" s="2">
        <v>1588632</v>
      </c>
      <c r="G5" s="2">
        <v>1651568</v>
      </c>
      <c r="H5" s="2">
        <v>1750322</v>
      </c>
      <c r="I5" s="2">
        <v>1835876</v>
      </c>
      <c r="J5" s="2">
        <v>1886108</v>
      </c>
      <c r="K5" s="2">
        <v>1942424</v>
      </c>
      <c r="L5" s="60">
        <f>+[1]Prov!S7</f>
        <v>1993880.2855363509</v>
      </c>
      <c r="M5" s="60">
        <f>+VLOOKUP(B5,'[2]regio AS+RE'!$AC$4:$AF$23,2,0)</f>
        <v>2002437.2829211773</v>
      </c>
      <c r="N5" s="80"/>
    </row>
    <row r="6" spans="2:14" x14ac:dyDescent="0.25">
      <c r="B6" s="14" t="s">
        <v>73</v>
      </c>
      <c r="C6" s="2">
        <v>250595</v>
      </c>
      <c r="D6" s="2">
        <v>258611</v>
      </c>
      <c r="E6" s="2">
        <v>258589</v>
      </c>
      <c r="F6" s="2">
        <v>266419</v>
      </c>
      <c r="G6" s="2">
        <v>275318</v>
      </c>
      <c r="H6" s="2">
        <v>284872</v>
      </c>
      <c r="I6" s="2">
        <v>301272</v>
      </c>
      <c r="J6" s="2">
        <v>311945</v>
      </c>
      <c r="K6" s="2">
        <v>326574</v>
      </c>
      <c r="L6" s="60">
        <f>+[1]Prov!S8</f>
        <v>333082.64062415872</v>
      </c>
      <c r="M6" s="60">
        <f>+VLOOKUP(B6,'[2]regio AS+RE'!$AC$4:$AF$23,2,0)</f>
        <v>320767.90918183146</v>
      </c>
    </row>
    <row r="7" spans="2:14" x14ac:dyDescent="0.25">
      <c r="B7" s="14" t="s">
        <v>12</v>
      </c>
      <c r="C7" s="15">
        <v>128554</v>
      </c>
      <c r="D7" s="15">
        <v>140524</v>
      </c>
      <c r="E7" s="15">
        <v>142250</v>
      </c>
      <c r="F7" s="15">
        <v>151714</v>
      </c>
      <c r="G7" s="15">
        <v>158270</v>
      </c>
      <c r="H7" s="2">
        <v>162738</v>
      </c>
      <c r="I7" s="2">
        <v>172044</v>
      </c>
      <c r="J7" s="2">
        <v>179609</v>
      </c>
      <c r="K7" s="2">
        <v>189647</v>
      </c>
      <c r="L7" s="60">
        <f>+[1]Prov!S9</f>
        <v>197711.85980090001</v>
      </c>
      <c r="M7" s="60">
        <f>+VLOOKUP(B7,'[2]regio AS+RE'!$AC$4:$AF$23,2,0)</f>
        <v>205045.88495982849</v>
      </c>
    </row>
    <row r="8" spans="2:14" x14ac:dyDescent="0.25">
      <c r="B8" s="14" t="s">
        <v>13</v>
      </c>
      <c r="C8" s="2">
        <v>315677</v>
      </c>
      <c r="D8" s="2">
        <v>326125</v>
      </c>
      <c r="E8" s="2">
        <v>333032</v>
      </c>
      <c r="F8" s="2">
        <v>343974</v>
      </c>
      <c r="G8" s="2">
        <v>351549</v>
      </c>
      <c r="H8" s="2">
        <v>358327</v>
      </c>
      <c r="I8" s="2">
        <v>367006</v>
      </c>
      <c r="J8" s="2">
        <v>379837</v>
      </c>
      <c r="K8" s="2">
        <v>393387</v>
      </c>
      <c r="L8" s="60">
        <f>+[1]Prov!S10</f>
        <v>398817.82878246333</v>
      </c>
      <c r="M8" s="60">
        <f>+VLOOKUP(B8,'[2]regio AS+RE'!$AC$4:$AF$23,2,0)</f>
        <v>406158.724026246</v>
      </c>
    </row>
    <row r="9" spans="2:14" x14ac:dyDescent="0.25">
      <c r="B9" s="14" t="s">
        <v>14</v>
      </c>
      <c r="C9" s="2">
        <v>332666</v>
      </c>
      <c r="D9" s="2">
        <v>355190</v>
      </c>
      <c r="E9" s="2">
        <v>389925</v>
      </c>
      <c r="F9" s="2">
        <v>414600</v>
      </c>
      <c r="G9" s="2">
        <v>437092</v>
      </c>
      <c r="H9" s="2">
        <v>446076</v>
      </c>
      <c r="I9" s="2">
        <v>458702</v>
      </c>
      <c r="J9" s="2">
        <v>481881</v>
      </c>
      <c r="K9" s="2">
        <v>505760</v>
      </c>
      <c r="L9" s="60">
        <f>+[1]Prov!S11</f>
        <v>510195.80168368696</v>
      </c>
      <c r="M9" s="60">
        <f>+VLOOKUP(B9,'[2]regio AS+RE'!$AC$4:$AF$23,2,0)</f>
        <v>512462.59838192456</v>
      </c>
    </row>
    <row r="10" spans="2:14" x14ac:dyDescent="0.25">
      <c r="B10" s="14" t="s">
        <v>15</v>
      </c>
      <c r="C10" s="2">
        <v>33941</v>
      </c>
      <c r="D10" s="2">
        <v>30687</v>
      </c>
      <c r="E10" s="2">
        <v>34407</v>
      </c>
      <c r="F10" s="2">
        <v>35940</v>
      </c>
      <c r="G10" s="2">
        <v>36910</v>
      </c>
      <c r="H10" s="2">
        <v>44867</v>
      </c>
      <c r="I10" s="2">
        <v>75121</v>
      </c>
      <c r="J10" s="2">
        <v>79968</v>
      </c>
      <c r="K10" s="2">
        <v>73844</v>
      </c>
      <c r="L10" s="60">
        <f>+[1]Prov!S12</f>
        <v>89774.773263840558</v>
      </c>
      <c r="M10" s="60">
        <f>+VLOOKUP(B10,'[2]regio AS+RE'!$AC$4:$AF$23,2,0)</f>
        <v>86761.507960219358</v>
      </c>
    </row>
    <row r="11" spans="2:14" x14ac:dyDescent="0.25">
      <c r="B11" s="14" t="s">
        <v>74</v>
      </c>
      <c r="C11" s="2">
        <v>253332</v>
      </c>
      <c r="D11" s="2">
        <v>266747</v>
      </c>
      <c r="E11" s="2">
        <v>280501</v>
      </c>
      <c r="F11" s="2">
        <v>290826</v>
      </c>
      <c r="G11" s="2">
        <v>300877</v>
      </c>
      <c r="H11" s="2">
        <v>323591</v>
      </c>
      <c r="I11" s="2">
        <v>348214</v>
      </c>
      <c r="J11" s="2">
        <v>367522</v>
      </c>
      <c r="K11" s="2">
        <v>380763</v>
      </c>
      <c r="L11" s="60">
        <f>+[1]Prov!S13</f>
        <v>395461.19714419608</v>
      </c>
      <c r="M11" s="60">
        <f>+VLOOKUP(B11,'[2]regio AS+RE'!$AC$4:$AF$23,2,0)</f>
        <v>402285.84939305048</v>
      </c>
    </row>
    <row r="12" spans="2:14" x14ac:dyDescent="0.25">
      <c r="B12" s="14" t="s">
        <v>75</v>
      </c>
      <c r="C12" s="2">
        <v>368757</v>
      </c>
      <c r="D12" s="2">
        <v>377904</v>
      </c>
      <c r="E12" s="2">
        <v>390182</v>
      </c>
      <c r="F12" s="2">
        <v>398970</v>
      </c>
      <c r="G12" s="2">
        <v>408501</v>
      </c>
      <c r="H12" s="2">
        <v>431152</v>
      </c>
      <c r="I12" s="2">
        <v>453231</v>
      </c>
      <c r="J12" s="2">
        <v>471781</v>
      </c>
      <c r="K12" s="2">
        <v>495655</v>
      </c>
      <c r="L12" s="60">
        <f>+[1]Prov!S14</f>
        <v>507478.96694587922</v>
      </c>
      <c r="M12" s="60">
        <f>+VLOOKUP(B12,'[2]regio AS+RE'!$AC$4:$AF$23,2,0)</f>
        <v>506912.66349604883</v>
      </c>
    </row>
    <row r="13" spans="2:14" x14ac:dyDescent="0.25">
      <c r="B13" s="14" t="s">
        <v>16</v>
      </c>
      <c r="C13" s="16">
        <v>2090905</v>
      </c>
      <c r="D13" s="16">
        <v>2157446</v>
      </c>
      <c r="E13" s="16">
        <v>2243485</v>
      </c>
      <c r="F13" s="16">
        <v>2338093</v>
      </c>
      <c r="G13" s="16">
        <v>2386251</v>
      </c>
      <c r="H13" s="16">
        <v>2436133</v>
      </c>
      <c r="I13" s="2">
        <v>2514324</v>
      </c>
      <c r="J13" s="2">
        <v>2581965</v>
      </c>
      <c r="K13" s="2">
        <v>2699329</v>
      </c>
      <c r="L13" s="60">
        <f>+[1]Prov!S15</f>
        <v>2686143.9440466878</v>
      </c>
      <c r="M13" s="60">
        <f>+VLOOKUP(B13,'[2]regio AS+RE'!$AC$4:$AF$23,2,0)</f>
        <v>2713700.8678905629</v>
      </c>
    </row>
    <row r="14" spans="2:14" x14ac:dyDescent="0.25">
      <c r="B14" s="14" t="s">
        <v>17</v>
      </c>
      <c r="C14" s="2">
        <v>26264</v>
      </c>
      <c r="D14" s="2">
        <v>26910</v>
      </c>
      <c r="E14" s="2">
        <v>27493</v>
      </c>
      <c r="F14" s="2">
        <v>27991</v>
      </c>
      <c r="G14" s="2">
        <v>28305</v>
      </c>
      <c r="H14" s="2">
        <v>29970</v>
      </c>
      <c r="I14" s="2">
        <v>29877</v>
      </c>
      <c r="J14" s="2">
        <v>30535</v>
      </c>
      <c r="K14" s="2">
        <v>30594</v>
      </c>
      <c r="L14" s="60">
        <f>+[1]Prov!S16</f>
        <v>30503.601466335924</v>
      </c>
      <c r="M14" s="60">
        <f>+VLOOKUP(B14,'[2]regio AS+RE'!$AC$4:$AF$23,2,0)</f>
        <v>31051.542399993567</v>
      </c>
    </row>
    <row r="15" spans="2:14" x14ac:dyDescent="0.25">
      <c r="B15" s="14" t="s">
        <v>76</v>
      </c>
      <c r="C15" s="2">
        <v>720752</v>
      </c>
      <c r="D15" s="2">
        <v>746660</v>
      </c>
      <c r="E15" s="2">
        <v>773987</v>
      </c>
      <c r="F15" s="2">
        <v>803738</v>
      </c>
      <c r="G15" s="2">
        <v>848592</v>
      </c>
      <c r="H15" s="2">
        <v>901139</v>
      </c>
      <c r="I15" s="2">
        <v>975522</v>
      </c>
      <c r="J15" s="2">
        <v>1041445</v>
      </c>
      <c r="K15" s="2">
        <v>1108263</v>
      </c>
      <c r="L15" s="60">
        <f>+[1]Prov!S17</f>
        <v>1164698.9482812162</v>
      </c>
      <c r="M15" s="60">
        <f>+VLOOKUP(B15,'[2]regio AS+RE'!$AC$4:$AF$23,2,0)</f>
        <v>1206096.90985303</v>
      </c>
    </row>
    <row r="16" spans="2:14" x14ac:dyDescent="0.25">
      <c r="B16" s="14" t="s">
        <v>18</v>
      </c>
      <c r="C16" s="2">
        <v>120447</v>
      </c>
      <c r="D16" s="2">
        <v>125153</v>
      </c>
      <c r="E16" s="2">
        <v>129550</v>
      </c>
      <c r="F16" s="2">
        <v>135870</v>
      </c>
      <c r="G16" s="2">
        <v>142499</v>
      </c>
      <c r="H16" s="2">
        <v>152847</v>
      </c>
      <c r="I16" s="2">
        <v>161780</v>
      </c>
      <c r="J16" s="2">
        <v>169173</v>
      </c>
      <c r="K16" s="2">
        <v>175422</v>
      </c>
      <c r="L16" s="60">
        <f>+[1]Prov!S18</f>
        <v>178725.44902688341</v>
      </c>
      <c r="M16" s="60">
        <f>+VLOOKUP(B16,'[2]regio AS+RE'!$AC$4:$AF$23,2,0)</f>
        <v>176567.66123844919</v>
      </c>
    </row>
    <row r="17" spans="2:13" x14ac:dyDescent="0.25">
      <c r="B17" s="14" t="s">
        <v>19</v>
      </c>
      <c r="C17" s="15">
        <v>393747</v>
      </c>
      <c r="D17" s="15">
        <v>401959</v>
      </c>
      <c r="E17" s="15">
        <v>408151</v>
      </c>
      <c r="F17" s="15">
        <v>422769</v>
      </c>
      <c r="G17" s="15">
        <v>431825</v>
      </c>
      <c r="H17" s="15">
        <v>438610</v>
      </c>
      <c r="I17" s="2">
        <v>446757</v>
      </c>
      <c r="J17" s="2">
        <v>459270</v>
      </c>
      <c r="K17" s="2">
        <v>471849</v>
      </c>
      <c r="L17" s="60">
        <f>+[1]Prov!S19</f>
        <v>483613.09172828752</v>
      </c>
      <c r="M17" s="60">
        <f>+VLOOKUP(B17,'[2]regio AS+RE'!$AC$4:$AF$23,2,0)</f>
        <v>491450.29096119542</v>
      </c>
    </row>
    <row r="18" spans="2:13" x14ac:dyDescent="0.25">
      <c r="B18" s="14" t="s">
        <v>20</v>
      </c>
      <c r="C18" s="2">
        <v>47492</v>
      </c>
      <c r="D18" s="2">
        <v>47926</v>
      </c>
      <c r="E18" s="2">
        <v>49719</v>
      </c>
      <c r="F18" s="2">
        <v>51483</v>
      </c>
      <c r="G18" s="2">
        <v>52674</v>
      </c>
      <c r="H18" s="2">
        <v>53888</v>
      </c>
      <c r="I18" s="2">
        <v>56619</v>
      </c>
      <c r="J18" s="2">
        <v>60202</v>
      </c>
      <c r="K18" s="2">
        <v>64197</v>
      </c>
      <c r="L18" s="60">
        <f>+[1]Prov!S20</f>
        <v>65168.960084454004</v>
      </c>
      <c r="M18" s="60">
        <f>+VLOOKUP(B18,'[2]regio AS+RE'!$AC$4:$AF$23,2,0)</f>
        <v>62824.096595018906</v>
      </c>
    </row>
    <row r="19" spans="2:13" x14ac:dyDescent="0.25">
      <c r="B19" s="14" t="s">
        <v>21</v>
      </c>
      <c r="C19" s="2">
        <v>2105691</v>
      </c>
      <c r="D19" s="2">
        <v>2152725</v>
      </c>
      <c r="E19" s="2">
        <v>2220378</v>
      </c>
      <c r="F19" s="2">
        <v>2262441</v>
      </c>
      <c r="G19" s="2">
        <v>2326238</v>
      </c>
      <c r="H19" s="2">
        <v>2476199</v>
      </c>
      <c r="I19" s="2">
        <v>2567365</v>
      </c>
      <c r="J19" s="2">
        <v>2736505</v>
      </c>
      <c r="K19" s="2">
        <v>2780582</v>
      </c>
      <c r="L19" s="60">
        <f>+[1]Prov!S21</f>
        <v>2779546.650810529</v>
      </c>
      <c r="M19" s="60">
        <f>+VLOOKUP(B19,'[2]regio AS+RE'!$AC$4:$AF$23,2,0)</f>
        <v>2878766.4706996428</v>
      </c>
    </row>
    <row r="20" spans="2:13" x14ac:dyDescent="0.25">
      <c r="B20" s="14" t="s">
        <v>22</v>
      </c>
      <c r="C20" s="2">
        <v>22769</v>
      </c>
      <c r="D20" s="2">
        <v>23730</v>
      </c>
      <c r="E20" s="2">
        <v>24626</v>
      </c>
      <c r="F20" s="2">
        <v>25593</v>
      </c>
      <c r="G20" s="2">
        <v>26025</v>
      </c>
      <c r="H20" s="2">
        <v>26904</v>
      </c>
      <c r="I20" s="2">
        <v>27650</v>
      </c>
      <c r="J20" s="2">
        <v>28060</v>
      </c>
      <c r="K20" s="2">
        <v>27297</v>
      </c>
      <c r="L20" s="60">
        <f>+[1]Prov!S22</f>
        <v>26902.881749787877</v>
      </c>
      <c r="M20" s="60">
        <f>+VLOOKUP(B20,'[2]regio AS+RE'!$AC$4:$AF$23,2,0)</f>
        <v>26332.695300986623</v>
      </c>
    </row>
    <row r="21" spans="2:13" x14ac:dyDescent="0.25">
      <c r="B21" s="14" t="s">
        <v>23</v>
      </c>
      <c r="C21" s="2">
        <v>162834</v>
      </c>
      <c r="D21" s="2">
        <v>168009</v>
      </c>
      <c r="E21" s="2">
        <v>171716</v>
      </c>
      <c r="F21" s="2">
        <v>176133</v>
      </c>
      <c r="G21" s="2">
        <v>179934</v>
      </c>
      <c r="H21" s="2">
        <v>192565</v>
      </c>
      <c r="I21" s="2">
        <v>200435</v>
      </c>
      <c r="J21" s="2">
        <v>210668</v>
      </c>
      <c r="K21" s="2">
        <v>216448</v>
      </c>
      <c r="L21" s="60">
        <f>+[1]Prov!S23</f>
        <v>219129.0703267935</v>
      </c>
      <c r="M21" s="60">
        <f>+VLOOKUP(B21,'[2]regio AS+RE'!$AC$4:$AF$23,2,0)</f>
        <v>221855.04444913339</v>
      </c>
    </row>
    <row r="22" spans="2:13" x14ac:dyDescent="0.25">
      <c r="B22" s="14" t="s">
        <v>24</v>
      </c>
      <c r="C22" s="2">
        <v>42337</v>
      </c>
      <c r="D22" s="2">
        <v>50398</v>
      </c>
      <c r="E22" s="2">
        <v>52106</v>
      </c>
      <c r="F22" s="2">
        <v>60311</v>
      </c>
      <c r="G22" s="2">
        <v>65309</v>
      </c>
      <c r="H22" s="2">
        <v>65743</v>
      </c>
      <c r="I22" s="2">
        <v>70872</v>
      </c>
      <c r="J22" s="2">
        <v>74621</v>
      </c>
      <c r="K22" s="2">
        <v>79880</v>
      </c>
      <c r="L22" s="60">
        <f>+[1]Prov!S24</f>
        <v>86629.929262827529</v>
      </c>
      <c r="M22" s="60">
        <f>+VLOOKUP(B22,'[2]regio AS+RE'!$AC$4:$AF$23,2,0)</f>
        <v>89575.114166440268</v>
      </c>
    </row>
    <row r="23" spans="2:13" x14ac:dyDescent="0.25">
      <c r="B23" s="17" t="s">
        <v>25</v>
      </c>
      <c r="C23" s="2">
        <v>462949</v>
      </c>
      <c r="D23" s="2">
        <v>468726</v>
      </c>
      <c r="E23" s="2">
        <v>454714</v>
      </c>
      <c r="F23" s="2">
        <v>472467</v>
      </c>
      <c r="G23" s="2">
        <v>479338</v>
      </c>
      <c r="H23" s="2">
        <v>480860</v>
      </c>
      <c r="I23" s="2">
        <v>490936</v>
      </c>
      <c r="J23" s="2">
        <v>504098</v>
      </c>
      <c r="K23" s="2">
        <v>460499</v>
      </c>
      <c r="L23" s="60">
        <f>+[1]Prov!S25</f>
        <v>473231.28679472255</v>
      </c>
      <c r="M23" s="60">
        <f>+VLOOKUP(B23,'[2]regio AS+RE'!$AC$4:$AF$23,2,0)</f>
        <v>490177.55926522193</v>
      </c>
    </row>
    <row r="24" spans="2:13" x14ac:dyDescent="0.25">
      <c r="B24" s="18" t="s">
        <v>26</v>
      </c>
      <c r="C24" s="19">
        <f t="shared" ref="C24:H24" si="0">SUM(C5:C23)</f>
        <v>9238665</v>
      </c>
      <c r="D24" s="19">
        <f>SUM(D5:D23)</f>
        <v>9567998</v>
      </c>
      <c r="E24" s="19">
        <f t="shared" si="0"/>
        <v>9906030</v>
      </c>
      <c r="F24" s="19">
        <f t="shared" si="0"/>
        <v>10267964</v>
      </c>
      <c r="G24" s="19">
        <f t="shared" si="0"/>
        <v>10587075</v>
      </c>
      <c r="H24" s="19">
        <f t="shared" si="0"/>
        <v>11056803</v>
      </c>
      <c r="I24" s="19">
        <v>11553603</v>
      </c>
      <c r="J24" s="19">
        <v>12055193</v>
      </c>
      <c r="K24" s="19">
        <v>12422414</v>
      </c>
      <c r="L24" s="19">
        <f>+[1]Prov!S26</f>
        <v>12620697.16736</v>
      </c>
      <c r="M24" s="19">
        <f>SUM(M5:M23)</f>
        <v>12831230.673140002</v>
      </c>
    </row>
    <row r="27" spans="2:13" x14ac:dyDescent="0.25">
      <c r="C27" s="20">
        <v>2015</v>
      </c>
      <c r="D27" s="20">
        <v>2016</v>
      </c>
      <c r="E27" s="20">
        <v>2017</v>
      </c>
      <c r="F27" s="20">
        <v>2018</v>
      </c>
      <c r="G27" s="20">
        <v>2019</v>
      </c>
      <c r="H27" s="20">
        <v>2020</v>
      </c>
      <c r="I27" s="20">
        <v>2021</v>
      </c>
      <c r="J27" s="20">
        <v>2022</v>
      </c>
      <c r="K27" s="20">
        <v>2023</v>
      </c>
      <c r="L27" s="13">
        <v>2024</v>
      </c>
      <c r="M27" s="13">
        <v>2025</v>
      </c>
    </row>
    <row r="28" spans="2:13" x14ac:dyDescent="0.25">
      <c r="B28" s="14" t="s">
        <v>11</v>
      </c>
      <c r="C28" s="11">
        <v>0.1618</v>
      </c>
      <c r="D28" s="11">
        <v>0.1716</v>
      </c>
      <c r="E28" s="11">
        <v>0.18099999999999999</v>
      </c>
      <c r="F28" s="11">
        <v>0.189</v>
      </c>
      <c r="G28" s="11">
        <v>0.19550000000000001</v>
      </c>
      <c r="H28" s="11">
        <v>0.20630000000000001</v>
      </c>
      <c r="I28" s="21">
        <v>0.21596488239706155</v>
      </c>
      <c r="J28" s="21">
        <v>0.22089774008542964</v>
      </c>
      <c r="K28" s="62">
        <v>0.22628037474195165</v>
      </c>
      <c r="L28" s="62">
        <f>+[1]Prov!U7</f>
        <v>0.23059623061659293</v>
      </c>
      <c r="M28" s="61">
        <f>+VLOOKUP(B28,'[2]regio AS+RE'!$AC$4:$AF$23,4,0)</f>
        <v>0.22994263631962411</v>
      </c>
    </row>
    <row r="29" spans="2:13" x14ac:dyDescent="0.25">
      <c r="B29" s="14" t="s">
        <v>73</v>
      </c>
      <c r="C29" s="11">
        <v>0.1895</v>
      </c>
      <c r="D29" s="11">
        <v>0.19639999999999999</v>
      </c>
      <c r="E29" s="11">
        <v>0.19650000000000001</v>
      </c>
      <c r="F29" s="11">
        <v>0.2024</v>
      </c>
      <c r="G29" s="11">
        <v>0.2079</v>
      </c>
      <c r="H29" s="11">
        <v>0.2104</v>
      </c>
      <c r="I29" s="21">
        <v>0.22937192844879764</v>
      </c>
      <c r="J29" s="21">
        <v>0.23712624274883726</v>
      </c>
      <c r="K29" s="62">
        <v>0.24347772925894418</v>
      </c>
      <c r="L29" s="62">
        <f>+[1]Prov!U8</f>
        <v>0.24666265337548421</v>
      </c>
      <c r="M29" s="61">
        <f>+VLOOKUP(B29,'[2]regio AS+RE'!$AC$4:$AF$23,4,0)</f>
        <v>0.23340423661017118</v>
      </c>
    </row>
    <row r="30" spans="2:13" x14ac:dyDescent="0.25">
      <c r="B30" s="14" t="s">
        <v>12</v>
      </c>
      <c r="C30" s="22">
        <v>0.12307931900843065</v>
      </c>
      <c r="D30" s="22">
        <v>0.13550672789303259</v>
      </c>
      <c r="E30" s="22">
        <v>0.13809942187553093</v>
      </c>
      <c r="F30" s="22">
        <v>0.14810309835891139</v>
      </c>
      <c r="G30" s="22">
        <v>0.15516773154325569</v>
      </c>
      <c r="H30" s="11">
        <v>0.16026589851539996</v>
      </c>
      <c r="I30" s="21">
        <v>0.17052682285704091</v>
      </c>
      <c r="J30" s="21">
        <v>0.17864478477169199</v>
      </c>
      <c r="K30" s="62">
        <v>0.18850466174979622</v>
      </c>
      <c r="L30" s="62">
        <f>+[1]Prov!U9</f>
        <v>0.1957397815022647</v>
      </c>
      <c r="M30" s="61">
        <f>+VLOOKUP(B30,'[2]regio AS+RE'!$AC$4:$AF$23,4,0)</f>
        <v>0.20146880630390268</v>
      </c>
    </row>
    <row r="31" spans="2:13" x14ac:dyDescent="0.25">
      <c r="B31" s="14" t="s">
        <v>13</v>
      </c>
      <c r="C31" s="11">
        <v>0.27955395629071983</v>
      </c>
      <c r="D31" s="11">
        <v>0.28525108655626608</v>
      </c>
      <c r="E31" s="11">
        <v>0.28695035546544823</v>
      </c>
      <c r="F31" s="11">
        <v>0.29233903352549279</v>
      </c>
      <c r="G31" s="11">
        <v>0.29330555592636598</v>
      </c>
      <c r="H31" s="11">
        <v>0.29487711224894542</v>
      </c>
      <c r="I31" s="21">
        <v>0.30097162220232176</v>
      </c>
      <c r="J31" s="21">
        <v>0.30824159860054712</v>
      </c>
      <c r="K31" s="62">
        <v>0.3251384818324729</v>
      </c>
      <c r="L31" s="62">
        <f>+[1]Prov!U10</f>
        <v>0.32197392255570578</v>
      </c>
      <c r="M31" s="61">
        <f>+VLOOKUP(B31,'[2]regio AS+RE'!$AC$4:$AF$23,4,0)</f>
        <v>0.32294615667441856</v>
      </c>
    </row>
    <row r="32" spans="2:13" x14ac:dyDescent="0.25">
      <c r="B32" s="14" t="s">
        <v>14</v>
      </c>
      <c r="C32" s="23">
        <v>0.19901075436373666</v>
      </c>
      <c r="D32" s="23">
        <v>0.20598354301882915</v>
      </c>
      <c r="E32" s="23">
        <v>0.21280899692747737</v>
      </c>
      <c r="F32" s="23">
        <v>0.21971576082855987</v>
      </c>
      <c r="G32" s="23">
        <v>0.22477728426934804</v>
      </c>
      <c r="H32" s="11">
        <v>0.19874358426005131</v>
      </c>
      <c r="I32" s="21">
        <v>0.2041969933715283</v>
      </c>
      <c r="J32" s="21">
        <v>0.21306570701148467</v>
      </c>
      <c r="K32" s="62">
        <v>0.22853879050128872</v>
      </c>
      <c r="L32" s="62">
        <f>+[1]Prov!U11</f>
        <v>0.22696269706311187</v>
      </c>
      <c r="M32" s="61">
        <f>+VLOOKUP(B32,'[2]regio AS+RE'!$AC$4:$AF$23,4,0)</f>
        <v>0.22619737697028966</v>
      </c>
    </row>
    <row r="33" spans="2:13" x14ac:dyDescent="0.25">
      <c r="B33" s="14" t="s">
        <v>15</v>
      </c>
      <c r="C33" s="11">
        <v>5.8099999999999999E-2</v>
      </c>
      <c r="D33" s="11">
        <v>5.2699999999999997E-2</v>
      </c>
      <c r="E33" s="11">
        <v>5.9200000000000003E-2</v>
      </c>
      <c r="F33" s="11">
        <v>6.1800000000000001E-2</v>
      </c>
      <c r="G33" s="11">
        <v>6.3399999999999998E-2</v>
      </c>
      <c r="H33" s="11">
        <v>7.7044335652087306E-2</v>
      </c>
      <c r="I33" s="21">
        <v>0.12870148916194379</v>
      </c>
      <c r="J33" s="21">
        <v>0.13664563180780648</v>
      </c>
      <c r="K33" s="62">
        <v>0.12550243292254928</v>
      </c>
      <c r="L33" s="62">
        <f>+[1]Prov!U12</f>
        <v>0.15188158242117966</v>
      </c>
      <c r="M33" s="61">
        <f>+VLOOKUP(B33,'[2]regio AS+RE'!$AC$4:$AF$23,4,0)</f>
        <v>0.14586595555203885</v>
      </c>
    </row>
    <row r="34" spans="2:13" x14ac:dyDescent="0.25">
      <c r="B34" s="14" t="s">
        <v>74</v>
      </c>
      <c r="C34" s="11">
        <v>0.12330000000000001</v>
      </c>
      <c r="D34" s="11">
        <v>0.1305</v>
      </c>
      <c r="E34" s="11">
        <v>0.13789999999999999</v>
      </c>
      <c r="F34" s="11">
        <v>0.14319999999999999</v>
      </c>
      <c r="G34" s="11">
        <v>0.14760000000000001</v>
      </c>
      <c r="H34" s="11">
        <v>0.15840000000000001</v>
      </c>
      <c r="I34" s="21">
        <v>0.17004953311510698</v>
      </c>
      <c r="J34" s="21">
        <v>0.17857790066250528</v>
      </c>
      <c r="K34" s="62">
        <v>0.182700234059439</v>
      </c>
      <c r="L34" s="62">
        <f>+[1]Prov!U13</f>
        <v>0.18728745034107944</v>
      </c>
      <c r="M34" s="61">
        <f>+VLOOKUP(B34,'[2]regio AS+RE'!$AC$4:$AF$23,4,0)</f>
        <v>0.18811449126078575</v>
      </c>
    </row>
    <row r="35" spans="2:13" x14ac:dyDescent="0.25">
      <c r="B35" s="14" t="s">
        <v>75</v>
      </c>
      <c r="C35" s="11">
        <v>0.14949999999999999</v>
      </c>
      <c r="D35" s="11">
        <v>0.15459999999999999</v>
      </c>
      <c r="E35" s="11">
        <v>0.16089999999999999</v>
      </c>
      <c r="F35" s="11">
        <v>0.16539999999999999</v>
      </c>
      <c r="G35" s="11">
        <v>0.17</v>
      </c>
      <c r="H35" s="11">
        <v>0.18029965190598618</v>
      </c>
      <c r="I35" s="21">
        <v>0.19047072721473265</v>
      </c>
      <c r="J35" s="21">
        <v>0.19856355956517333</v>
      </c>
      <c r="K35" s="62">
        <v>0.20793488114920358</v>
      </c>
      <c r="L35" s="62">
        <f>+[1]Prov!U14</f>
        <v>0.21224131811122041</v>
      </c>
      <c r="M35" s="61">
        <f>+VLOOKUP(B35,'[2]regio AS+RE'!$AC$4:$AF$23,4,0)</f>
        <v>0.21047842618721724</v>
      </c>
    </row>
    <row r="36" spans="2:13" x14ac:dyDescent="0.25">
      <c r="B36" s="14" t="s">
        <v>16</v>
      </c>
      <c r="C36" s="11">
        <v>0.28260000000000002</v>
      </c>
      <c r="D36" s="11">
        <v>0.2908</v>
      </c>
      <c r="E36" s="11">
        <v>0.3009</v>
      </c>
      <c r="F36" s="11">
        <v>0.311</v>
      </c>
      <c r="G36" s="11">
        <v>0.3135</v>
      </c>
      <c r="H36" s="22">
        <v>0.31819999999999998</v>
      </c>
      <c r="I36" s="21">
        <v>0.3282180214684885</v>
      </c>
      <c r="J36" s="21">
        <v>0.33487931459565168</v>
      </c>
      <c r="K36" s="62">
        <v>0.3416023334961199</v>
      </c>
      <c r="L36" s="62">
        <f>+[1]Prov!U15</f>
        <v>0.33336729013682687</v>
      </c>
      <c r="M36" s="61">
        <f>+VLOOKUP(B36,'[2]regio AS+RE'!$AC$4:$AF$23,4,0)</f>
        <v>0.33250950775578308</v>
      </c>
    </row>
    <row r="37" spans="2:13" x14ac:dyDescent="0.25">
      <c r="B37" s="14" t="s">
        <v>17</v>
      </c>
      <c r="C37" s="11">
        <v>0.31082312809635987</v>
      </c>
      <c r="D37" s="11">
        <v>0.31761956470421604</v>
      </c>
      <c r="E37" s="11">
        <v>0.32338238234706002</v>
      </c>
      <c r="F37" s="11">
        <v>0.329643281947405</v>
      </c>
      <c r="G37" s="11">
        <v>0.33523225241016652</v>
      </c>
      <c r="H37" s="11">
        <v>0.35678996178525935</v>
      </c>
      <c r="I37" s="21">
        <v>0.3608899948059478</v>
      </c>
      <c r="J37" s="21">
        <v>0.37171132105872745</v>
      </c>
      <c r="K37" s="63">
        <v>0.36837162259789047</v>
      </c>
      <c r="L37" s="63">
        <f>+[1]Prov!U16</f>
        <v>0.36639202280173833</v>
      </c>
      <c r="M37" s="61">
        <f>+VLOOKUP(B37,'[2]regio AS+RE'!$AC$4:$AF$23,4,0)</f>
        <v>0.37057884284888254</v>
      </c>
    </row>
    <row r="38" spans="2:13" x14ac:dyDescent="0.25">
      <c r="B38" s="14" t="s">
        <v>76</v>
      </c>
      <c r="C38" s="11">
        <v>0.14603536704045747</v>
      </c>
      <c r="D38" s="11">
        <v>0.15151653509976135</v>
      </c>
      <c r="E38" s="11">
        <v>0.15692206194997793</v>
      </c>
      <c r="F38" s="11">
        <v>0.16242345270027087</v>
      </c>
      <c r="G38" s="11">
        <v>0.16976216468605607</v>
      </c>
      <c r="H38" s="11">
        <v>0.1789295942220811</v>
      </c>
      <c r="I38" s="21">
        <v>0.19312483184858562</v>
      </c>
      <c r="J38" s="21">
        <v>0.20395581955177225</v>
      </c>
      <c r="K38" s="62">
        <v>0.21246579163547377</v>
      </c>
      <c r="L38" s="62">
        <f>+[1]Prov!U17</f>
        <v>0.21738031534848187</v>
      </c>
      <c r="M38" s="61">
        <f>+VLOOKUP(B38,'[2]regio AS+RE'!$AC$4:$AF$23,4,0)</f>
        <v>0.22018638573427901</v>
      </c>
    </row>
    <row r="39" spans="2:13" x14ac:dyDescent="0.25">
      <c r="B39" s="14" t="s">
        <v>18</v>
      </c>
      <c r="C39" s="11">
        <v>0.1106</v>
      </c>
      <c r="D39" s="11">
        <v>0.1157</v>
      </c>
      <c r="E39" s="11">
        <v>0.1207</v>
      </c>
      <c r="F39" s="11">
        <v>0.1273</v>
      </c>
      <c r="G39" s="11">
        <v>0.13400000000000001</v>
      </c>
      <c r="H39" s="11">
        <v>0.14430000000000001</v>
      </c>
      <c r="I39" s="21">
        <v>0.15337810100504465</v>
      </c>
      <c r="J39" s="21">
        <v>0.16085092612008944</v>
      </c>
      <c r="K39" s="62">
        <v>0.16638622942485387</v>
      </c>
      <c r="L39" s="62">
        <f>+[1]Prov!U18</f>
        <v>0.16976378840098386</v>
      </c>
      <c r="M39" s="61">
        <f>+VLOOKUP(B39,'[2]regio AS+RE'!$AC$4:$AF$23,4,0)</f>
        <v>0.16758112349123189</v>
      </c>
    </row>
    <row r="40" spans="2:13" x14ac:dyDescent="0.25">
      <c r="B40" s="14" t="s">
        <v>19</v>
      </c>
      <c r="C40" s="11">
        <v>0.1444</v>
      </c>
      <c r="D40" s="11">
        <v>0.1482</v>
      </c>
      <c r="E40" s="11">
        <v>0.151</v>
      </c>
      <c r="F40" s="11">
        <v>0.15659999999999999</v>
      </c>
      <c r="G40" s="11">
        <v>0.16</v>
      </c>
      <c r="H40" s="22">
        <v>0.16250000000000001</v>
      </c>
      <c r="I40" s="21">
        <v>0.16600575056461508</v>
      </c>
      <c r="J40" s="21">
        <v>0.17051357467917977</v>
      </c>
      <c r="K40" s="62">
        <v>0.1747961787403535</v>
      </c>
      <c r="L40" s="62">
        <f>+[1]Prov!U19</f>
        <v>0.17871537270100038</v>
      </c>
      <c r="M40" s="61">
        <f>+VLOOKUP(B40,'[2]regio AS+RE'!$AC$4:$AF$23,4,0)</f>
        <v>0.1807122773084037</v>
      </c>
    </row>
    <row r="41" spans="2:13" x14ac:dyDescent="0.25">
      <c r="B41" s="14" t="s">
        <v>20</v>
      </c>
      <c r="C41" s="11">
        <v>0.15191392397008693</v>
      </c>
      <c r="D41" s="11">
        <v>0.15329501437760484</v>
      </c>
      <c r="E41" s="11">
        <v>0.15914001209898118</v>
      </c>
      <c r="F41" s="11">
        <v>0.16463022713682252</v>
      </c>
      <c r="G41" s="11">
        <v>0.16749182001163801</v>
      </c>
      <c r="H41" s="11">
        <v>0.17045774458541707</v>
      </c>
      <c r="I41" s="21">
        <v>0.17928127899281532</v>
      </c>
      <c r="J41" s="21">
        <v>0.19002768417376248</v>
      </c>
      <c r="K41" s="62">
        <v>0.19919511483731639</v>
      </c>
      <c r="L41" s="62">
        <f>+[1]Prov!U20</f>
        <v>0.2003238679828783</v>
      </c>
      <c r="M41" s="61">
        <f>+VLOOKUP(B41,'[2]regio AS+RE'!$AC$4:$AF$23,4,0)</f>
        <v>0.19140208144574677</v>
      </c>
    </row>
    <row r="42" spans="2:13" x14ac:dyDescent="0.25">
      <c r="B42" s="14" t="s">
        <v>21</v>
      </c>
      <c r="C42" s="11">
        <v>0.32897052518148429</v>
      </c>
      <c r="D42" s="11">
        <v>0.33398561677011251</v>
      </c>
      <c r="E42" s="11">
        <v>0.34125866430428797</v>
      </c>
      <c r="F42" s="11">
        <v>0.34343355377915002</v>
      </c>
      <c r="G42" s="11">
        <v>0.34795424286486321</v>
      </c>
      <c r="H42" s="11">
        <v>0.36653971536837021</v>
      </c>
      <c r="I42" s="21">
        <v>0.38111785704159501</v>
      </c>
      <c r="J42" s="21">
        <v>0.4009528017712749</v>
      </c>
      <c r="K42" s="62">
        <v>0.4046227078583618</v>
      </c>
      <c r="L42" s="62">
        <f>+[1]Prov!U21</f>
        <v>0.39363351851909173</v>
      </c>
      <c r="M42" s="61">
        <f>+VLOOKUP(B42,'[2]regio AS+RE'!$AC$4:$AF$23,4,0)</f>
        <v>0.40269868766087119</v>
      </c>
    </row>
    <row r="43" spans="2:13" x14ac:dyDescent="0.25">
      <c r="B43" s="14" t="s">
        <v>22</v>
      </c>
      <c r="C43" s="11">
        <v>0.26834075896107684</v>
      </c>
      <c r="D43" s="11">
        <v>0.28018513708172954</v>
      </c>
      <c r="E43" s="11">
        <v>0.2902092957480909</v>
      </c>
      <c r="F43" s="11">
        <v>0.30227833748686028</v>
      </c>
      <c r="G43" s="11">
        <v>0.3087701397622381</v>
      </c>
      <c r="H43" s="11">
        <v>0.31920649233543735</v>
      </c>
      <c r="I43" s="21">
        <v>0.3311813532321623</v>
      </c>
      <c r="J43" s="21">
        <v>0.33884717051633778</v>
      </c>
      <c r="K43" s="63">
        <v>0.31928929853906168</v>
      </c>
      <c r="L43" s="63">
        <f>+[1]Prov!U22</f>
        <v>0.31101956958794758</v>
      </c>
      <c r="M43" s="61">
        <f>+VLOOKUP(B43,'[2]regio AS+RE'!$AC$4:$AF$23,4,0)</f>
        <v>0.30241743001339805</v>
      </c>
    </row>
    <row r="44" spans="2:13" x14ac:dyDescent="0.25">
      <c r="B44" s="14" t="s">
        <v>23</v>
      </c>
      <c r="C44" s="22">
        <v>0.1111</v>
      </c>
      <c r="D44" s="22">
        <v>0.1143</v>
      </c>
      <c r="E44" s="22">
        <v>0.1164</v>
      </c>
      <c r="F44" s="22">
        <v>0.11899999999999999</v>
      </c>
      <c r="G44" s="22">
        <v>0.12039999999999999</v>
      </c>
      <c r="H44" s="11">
        <v>0.12759924698785202</v>
      </c>
      <c r="I44" s="21">
        <v>0.13220826421205034</v>
      </c>
      <c r="J44" s="21">
        <v>0.13758893000195757</v>
      </c>
      <c r="K44" s="62">
        <v>0.13949160013714063</v>
      </c>
      <c r="L44" s="62">
        <f>+[1]Prov!U23</f>
        <v>0.13909883424284253</v>
      </c>
      <c r="M44" s="61">
        <f>+VLOOKUP(B44,'[2]regio AS+RE'!$AC$4:$AF$23,4,0)</f>
        <v>0.13893014289667827</v>
      </c>
    </row>
    <row r="45" spans="2:13" x14ac:dyDescent="0.25">
      <c r="B45" s="14" t="s">
        <v>24</v>
      </c>
      <c r="C45" s="11">
        <v>6.655275484069291E-2</v>
      </c>
      <c r="D45" s="11">
        <v>7.8967366694191438E-2</v>
      </c>
      <c r="E45" s="11">
        <v>8.1244883798891387E-2</v>
      </c>
      <c r="F45" s="11">
        <v>9.3332219122032448E-2</v>
      </c>
      <c r="G45" s="11">
        <v>0.10008643333752218</v>
      </c>
      <c r="H45" s="11">
        <v>0.10003256159314441</v>
      </c>
      <c r="I45" s="21">
        <v>0.10789907983119074</v>
      </c>
      <c r="J45" s="21">
        <v>0.11274939897210155</v>
      </c>
      <c r="K45" s="62">
        <v>0.11884163622973867</v>
      </c>
      <c r="L45" s="62">
        <f>+[1]Prov!U24</f>
        <v>0.12730802639748343</v>
      </c>
      <c r="M45" s="61">
        <f>+VLOOKUP(B45,'[2]regio AS+RE'!$AC$4:$AF$23,4,0)</f>
        <v>0.13047934498423946</v>
      </c>
    </row>
    <row r="46" spans="2:13" x14ac:dyDescent="0.25">
      <c r="B46" s="14" t="s">
        <v>25</v>
      </c>
      <c r="C46" s="11">
        <v>0.21390000000000001</v>
      </c>
      <c r="D46" s="11">
        <v>0.21640000000000001</v>
      </c>
      <c r="E46" s="11">
        <v>0.2097</v>
      </c>
      <c r="F46" s="11">
        <v>0.21740000000000001</v>
      </c>
      <c r="G46" s="11">
        <v>0.21959999999999999</v>
      </c>
      <c r="H46" s="11">
        <v>0.21962192108664574</v>
      </c>
      <c r="I46" s="21">
        <v>0.2254426093401431</v>
      </c>
      <c r="J46" s="21">
        <v>0.23110203209564525</v>
      </c>
      <c r="K46" s="62">
        <v>0.20777809161386851</v>
      </c>
      <c r="L46" s="62">
        <f>+[1]Prov!U25</f>
        <v>0.21189359399838203</v>
      </c>
      <c r="M46" s="61">
        <f>+VLOOKUP(B46,'[2]regio AS+RE'!$AC$4:$AF$23,4,0)</f>
        <v>0.21819280690397827</v>
      </c>
    </row>
    <row r="47" spans="2:13" x14ac:dyDescent="0.25">
      <c r="B47" s="18" t="s">
        <v>26</v>
      </c>
      <c r="C47" s="24">
        <v>0.19901075436373666</v>
      </c>
      <c r="D47" s="24">
        <v>0.20598354301882915</v>
      </c>
      <c r="E47" s="24">
        <v>0.21280899692747737</v>
      </c>
      <c r="F47" s="24">
        <v>0.21971576082855987</v>
      </c>
      <c r="G47" s="24">
        <v>0.22477728426934804</v>
      </c>
      <c r="H47" s="25">
        <v>0.23350448430786852</v>
      </c>
      <c r="I47" s="26">
        <v>0.24412445213528863</v>
      </c>
      <c r="J47" s="26">
        <v>0.25318039328200553</v>
      </c>
      <c r="K47" s="26">
        <v>0.258339747100994</v>
      </c>
      <c r="L47" s="26">
        <f>+[1]Prov!U26</f>
        <v>0.25858302582591558</v>
      </c>
      <c r="M47" s="26">
        <f>+VLOOKUP(B47,'[2]regio AS+RE'!$AC$4:$AF$23,4,0)</f>
        <v>0.25997758071818372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F119-E3F8-44C8-94AC-232F99D3F498}">
  <dimension ref="B2:Q28"/>
  <sheetViews>
    <sheetView showGridLines="0" workbookViewId="0">
      <selection activeCell="P5" sqref="P5:Q25"/>
    </sheetView>
  </sheetViews>
  <sheetFormatPr baseColWidth="10" defaultRowHeight="15" x14ac:dyDescent="0.25"/>
  <cols>
    <col min="2" max="2" width="27.140625" customWidth="1"/>
    <col min="17" max="17" width="11.5703125" style="45"/>
  </cols>
  <sheetData>
    <row r="2" spans="2:17" x14ac:dyDescent="0.25">
      <c r="B2" s="29" t="s">
        <v>69</v>
      </c>
    </row>
    <row r="3" spans="2:17" x14ac:dyDescent="0.25">
      <c r="B3" s="49" t="s">
        <v>28</v>
      </c>
    </row>
    <row r="4" spans="2:17" x14ac:dyDescent="0.25">
      <c r="B4" s="3"/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31">
        <v>2020</v>
      </c>
      <c r="M5" s="5">
        <v>2021</v>
      </c>
      <c r="N5" s="31">
        <v>2022</v>
      </c>
      <c r="O5" s="31">
        <v>2023</v>
      </c>
      <c r="P5" s="31">
        <v>2024</v>
      </c>
      <c r="Q5" s="31">
        <v>2025</v>
      </c>
    </row>
    <row r="6" spans="2:17" x14ac:dyDescent="0.25">
      <c r="B6" s="1" t="s">
        <v>70</v>
      </c>
      <c r="C6" s="2">
        <v>48870</v>
      </c>
      <c r="D6" s="2">
        <v>50404</v>
      </c>
      <c r="E6" s="2">
        <v>49149</v>
      </c>
      <c r="F6" s="2">
        <v>49153</v>
      </c>
      <c r="G6" s="2">
        <v>50160</v>
      </c>
      <c r="H6" s="2">
        <v>52938</v>
      </c>
      <c r="I6" s="2">
        <v>53563</v>
      </c>
      <c r="J6" s="2">
        <v>55480</v>
      </c>
      <c r="K6" s="2">
        <v>57196</v>
      </c>
      <c r="L6" s="2">
        <v>58231</v>
      </c>
      <c r="M6" s="2">
        <v>58784</v>
      </c>
      <c r="N6" s="2">
        <v>61082</v>
      </c>
      <c r="O6" s="60">
        <v>54386</v>
      </c>
      <c r="P6" s="82">
        <f>+VLOOKUP(B6,[1]Prov!$C$7:$F$58,4,0)</f>
        <v>58093.589607363945</v>
      </c>
      <c r="Q6" s="82">
        <f>+VLOOKUP(B6,'[2]regio AS+RE'!$C$4:$E$56,3,0)</f>
        <v>59270.238821612729</v>
      </c>
    </row>
    <row r="7" spans="2:17" x14ac:dyDescent="0.25">
      <c r="B7" s="1" t="s">
        <v>71</v>
      </c>
      <c r="C7" s="2">
        <v>73240</v>
      </c>
      <c r="D7" s="2">
        <v>74772</v>
      </c>
      <c r="E7" s="2">
        <v>71043</v>
      </c>
      <c r="F7" s="2">
        <v>75458</v>
      </c>
      <c r="G7" s="2">
        <v>78679</v>
      </c>
      <c r="H7" s="2">
        <v>79010</v>
      </c>
      <c r="I7" s="2">
        <v>82158</v>
      </c>
      <c r="J7" s="2">
        <v>85016</v>
      </c>
      <c r="K7" s="2">
        <v>86305</v>
      </c>
      <c r="L7" s="2">
        <v>88426</v>
      </c>
      <c r="M7" s="2">
        <v>93375</v>
      </c>
      <c r="N7" s="2">
        <v>102557</v>
      </c>
      <c r="O7" s="60">
        <v>100739</v>
      </c>
      <c r="P7" s="82">
        <f>+VLOOKUP(B7,[1]Prov!$C$7:$F$58,4,0)</f>
        <v>102579.86598037394</v>
      </c>
      <c r="Q7" s="82">
        <f>+VLOOKUP(B7,'[2]regio AS+RE'!$C$4:$E$56,3,0)</f>
        <v>100906.88573616938</v>
      </c>
    </row>
    <row r="8" spans="2:17" x14ac:dyDescent="0.25">
      <c r="B8" s="1" t="s">
        <v>72</v>
      </c>
      <c r="C8" s="2">
        <v>314089</v>
      </c>
      <c r="D8" s="2">
        <v>322652</v>
      </c>
      <c r="E8" s="2">
        <v>314817</v>
      </c>
      <c r="F8" s="2">
        <v>305196</v>
      </c>
      <c r="G8" s="2">
        <v>334110</v>
      </c>
      <c r="H8" s="2">
        <v>336778</v>
      </c>
      <c r="I8" s="2">
        <v>318993</v>
      </c>
      <c r="J8" s="2">
        <v>331971</v>
      </c>
      <c r="K8" s="2">
        <v>335837</v>
      </c>
      <c r="L8" s="2">
        <v>334203</v>
      </c>
      <c r="M8" s="2">
        <v>338777</v>
      </c>
      <c r="N8" s="2">
        <v>340459</v>
      </c>
      <c r="O8" s="60">
        <v>305374</v>
      </c>
      <c r="P8" s="82">
        <f>+VLOOKUP(B8,[1]Prov!$C$7:$F$58,4,0)</f>
        <v>312557.83120698464</v>
      </c>
      <c r="Q8" s="82">
        <f>+VLOOKUP(B8,'[2]regio AS+RE'!$C$4:$E$56,3,0)</f>
        <v>330000.4347074398</v>
      </c>
    </row>
    <row r="9" spans="2:17" x14ac:dyDescent="0.25">
      <c r="B9" s="28" t="s">
        <v>25</v>
      </c>
      <c r="C9" s="37">
        <f>SUM(C6:C8)</f>
        <v>436199</v>
      </c>
      <c r="D9" s="37">
        <f t="shared" ref="D9:L9" si="0">SUM(D6:D8)</f>
        <v>447828</v>
      </c>
      <c r="E9" s="37">
        <f t="shared" si="0"/>
        <v>435009</v>
      </c>
      <c r="F9" s="37">
        <f t="shared" si="0"/>
        <v>429807</v>
      </c>
      <c r="G9" s="37">
        <f t="shared" si="0"/>
        <v>462949</v>
      </c>
      <c r="H9" s="37">
        <f t="shared" si="0"/>
        <v>468726</v>
      </c>
      <c r="I9" s="37">
        <f t="shared" si="0"/>
        <v>454714</v>
      </c>
      <c r="J9" s="37">
        <f t="shared" si="0"/>
        <v>472467</v>
      </c>
      <c r="K9" s="37">
        <f t="shared" si="0"/>
        <v>479338</v>
      </c>
      <c r="L9" s="37">
        <f t="shared" si="0"/>
        <v>480860</v>
      </c>
      <c r="M9" s="37">
        <f>SUM(M6:M8)</f>
        <v>490936</v>
      </c>
      <c r="N9" s="37">
        <v>504098</v>
      </c>
      <c r="O9" s="73">
        <v>460499</v>
      </c>
      <c r="P9" s="37">
        <f>SUM(P6:P8)</f>
        <v>473231.28679472255</v>
      </c>
      <c r="Q9" s="37">
        <f>SUM(Q6:Q8)</f>
        <v>490177.55926522193</v>
      </c>
    </row>
    <row r="10" spans="2:17" x14ac:dyDescent="0.25">
      <c r="N10" s="45"/>
      <c r="O10" s="65"/>
      <c r="P10" s="86"/>
      <c r="Q10" s="86"/>
    </row>
    <row r="11" spans="2:17" x14ac:dyDescent="0.25">
      <c r="B11" s="29" t="s">
        <v>69</v>
      </c>
      <c r="N11" s="45"/>
      <c r="O11" s="65"/>
      <c r="P11" s="86"/>
      <c r="Q11" s="86"/>
    </row>
    <row r="12" spans="2:17" x14ac:dyDescent="0.25">
      <c r="B12" s="49" t="s">
        <v>0</v>
      </c>
      <c r="C12" s="3"/>
      <c r="D12" s="3"/>
      <c r="E12" s="3"/>
      <c r="F12" s="3"/>
      <c r="G12" s="3"/>
      <c r="H12" s="3"/>
      <c r="I12" s="3"/>
      <c r="J12" s="3"/>
      <c r="K12" s="3"/>
      <c r="N12" s="45"/>
      <c r="O12" s="65"/>
      <c r="P12" s="86"/>
      <c r="Q12" s="86"/>
    </row>
    <row r="13" spans="2:17" x14ac:dyDescent="0.25">
      <c r="N13" s="45"/>
      <c r="O13" s="65"/>
      <c r="P13" s="86"/>
      <c r="Q13" s="86"/>
    </row>
    <row r="14" spans="2:17" x14ac:dyDescent="0.25">
      <c r="C14" s="5">
        <v>2011</v>
      </c>
      <c r="D14" s="5">
        <v>2012</v>
      </c>
      <c r="E14" s="5">
        <v>2013</v>
      </c>
      <c r="F14" s="5">
        <v>2014</v>
      </c>
      <c r="G14" s="5">
        <v>2015</v>
      </c>
      <c r="H14" s="5">
        <v>2016</v>
      </c>
      <c r="I14" s="5">
        <v>2017</v>
      </c>
      <c r="J14" s="5">
        <v>2018</v>
      </c>
      <c r="K14" s="5">
        <v>2019</v>
      </c>
      <c r="L14" s="31">
        <v>2020</v>
      </c>
      <c r="M14" s="5">
        <v>2021</v>
      </c>
      <c r="N14" s="31">
        <v>2022</v>
      </c>
      <c r="O14" s="69">
        <v>2023</v>
      </c>
      <c r="P14" s="31">
        <v>2024</v>
      </c>
      <c r="Q14" s="31">
        <v>2025</v>
      </c>
    </row>
    <row r="15" spans="2:17" x14ac:dyDescent="0.25">
      <c r="B15" s="1" t="s">
        <v>70</v>
      </c>
      <c r="C15" s="11">
        <v>0.15308855453955963</v>
      </c>
      <c r="D15" s="11">
        <v>0.15796566399859596</v>
      </c>
      <c r="E15" s="11">
        <v>0.15362567085616408</v>
      </c>
      <c r="F15" s="11">
        <v>0.15316850935470602</v>
      </c>
      <c r="G15" s="11">
        <v>0.15619728123585006</v>
      </c>
      <c r="H15" s="11">
        <v>0.16404201915032071</v>
      </c>
      <c r="I15" s="11">
        <v>0.164884316550306</v>
      </c>
      <c r="J15" s="11">
        <v>0.16994268875799096</v>
      </c>
      <c r="K15" s="11">
        <v>0.17407500966305609</v>
      </c>
      <c r="L15" s="11">
        <v>0.17599999999999999</v>
      </c>
      <c r="M15" s="11">
        <v>0.17855103454141202</v>
      </c>
      <c r="N15" s="11">
        <v>0.18448017670916689</v>
      </c>
      <c r="O15" s="63">
        <v>0.16171485661952734</v>
      </c>
      <c r="P15" s="85">
        <f>+VLOOKUP(B15,[1]Prov!$C$7:$K$59,9,0)</f>
        <v>0.17082732364723924</v>
      </c>
      <c r="Q15" s="85">
        <f>+VLOOKUP(B15,'[2]regio AS+RE'!$C$4:$J$56,8,0)</f>
        <v>0.17271795484818461</v>
      </c>
    </row>
    <row r="16" spans="2:17" x14ac:dyDescent="0.25">
      <c r="B16" s="1" t="s">
        <v>71</v>
      </c>
      <c r="C16" s="11">
        <v>0.10321205963300813</v>
      </c>
      <c r="D16" s="11">
        <v>0.1056147938680931</v>
      </c>
      <c r="E16" s="11">
        <v>0.10031389127755021</v>
      </c>
      <c r="F16" s="11">
        <v>0.10672290063164207</v>
      </c>
      <c r="G16" s="11">
        <v>0.11130947381339355</v>
      </c>
      <c r="H16" s="11">
        <v>0.1115557086703113</v>
      </c>
      <c r="I16" s="11">
        <v>0.11587167491957469</v>
      </c>
      <c r="J16" s="11">
        <v>0.11958067433620601</v>
      </c>
      <c r="K16" s="11">
        <v>0.12079465119241067</v>
      </c>
      <c r="L16" s="11">
        <v>0.123</v>
      </c>
      <c r="M16" s="11">
        <v>0.13081212087250108</v>
      </c>
      <c r="N16" s="11">
        <v>0.14345511312113604</v>
      </c>
      <c r="O16" s="63">
        <v>0.13862300333557173</v>
      </c>
      <c r="P16" s="85">
        <f>+VLOOKUP(B16,[1]Prov!$C$7:$K$59,9,0)</f>
        <v>0.14043879442676302</v>
      </c>
      <c r="Q16" s="85">
        <f>+VLOOKUP(B16,'[2]regio AS+RE'!$C$4:$J$56,8,0)</f>
        <v>0.1375150394067079</v>
      </c>
    </row>
    <row r="17" spans="2:17" x14ac:dyDescent="0.25">
      <c r="B17" s="1" t="s">
        <v>72</v>
      </c>
      <c r="C17" s="11">
        <v>0.27175688630629569</v>
      </c>
      <c r="D17" s="11">
        <v>0.28016546722609686</v>
      </c>
      <c r="E17" s="11">
        <v>0.27402293207853623</v>
      </c>
      <c r="F17" s="11">
        <v>0.26816508360498731</v>
      </c>
      <c r="G17" s="11">
        <v>0.29402202565287389</v>
      </c>
      <c r="H17" s="11">
        <v>0.29694099058508605</v>
      </c>
      <c r="I17" s="11">
        <v>0.28121016469227528</v>
      </c>
      <c r="J17" s="11">
        <v>0.29243959978082734</v>
      </c>
      <c r="K17" s="11">
        <v>0.29488590015901711</v>
      </c>
      <c r="L17" s="11">
        <v>0.29299999999999998</v>
      </c>
      <c r="M17" s="11">
        <v>0.29858295670076923</v>
      </c>
      <c r="N17" s="11">
        <v>0.29989277867259295</v>
      </c>
      <c r="O17" s="63">
        <v>0.2647869298228881</v>
      </c>
      <c r="P17" s="85">
        <f>+VLOOKUP(B17,[1]Prov!$C$7:$K$59,9,0)</f>
        <v>0.26878648903982688</v>
      </c>
      <c r="Q17" s="85">
        <f>+VLOOKUP(B17,'[2]regio AS+RE'!$C$4:$J$56,8,0)</f>
        <v>0.28215197429807504</v>
      </c>
    </row>
    <row r="18" spans="2:17" x14ac:dyDescent="0.25">
      <c r="B18" s="28" t="s">
        <v>25</v>
      </c>
      <c r="C18" s="58">
        <v>0.1996</v>
      </c>
      <c r="D18" s="58">
        <v>0.20549999999999999</v>
      </c>
      <c r="E18" s="58">
        <v>0.19980000000000001</v>
      </c>
      <c r="F18" s="58">
        <v>0.19980000000000001</v>
      </c>
      <c r="G18" s="58">
        <v>0.21390000000000001</v>
      </c>
      <c r="H18" s="58">
        <v>0.21640000000000001</v>
      </c>
      <c r="I18" s="58">
        <v>0.2097</v>
      </c>
      <c r="J18" s="58">
        <v>0.21740000000000001</v>
      </c>
      <c r="K18" s="58">
        <v>0.21959999999999999</v>
      </c>
      <c r="L18" s="58">
        <v>0.21959999999999999</v>
      </c>
      <c r="M18" s="58">
        <v>0.22539999999999999</v>
      </c>
      <c r="N18" s="58">
        <v>0.23110203209564525</v>
      </c>
      <c r="O18" s="64">
        <v>0.20777809161386851</v>
      </c>
      <c r="P18" s="58">
        <f>+VLOOKUP(B18,[1]Prov!$R$7:$U$25,4,0)</f>
        <v>0.21189359399838203</v>
      </c>
      <c r="Q18" s="58">
        <f>+VLOOKUP(B18,CCAA!$B$28:$M$46,12,0)</f>
        <v>0.21819280690397827</v>
      </c>
    </row>
    <row r="19" spans="2:17" x14ac:dyDescent="0.25">
      <c r="B19" s="29"/>
      <c r="N19" s="45"/>
      <c r="O19" s="65"/>
      <c r="P19" s="86"/>
      <c r="Q19" s="86"/>
    </row>
    <row r="20" spans="2:17" x14ac:dyDescent="0.25">
      <c r="B20" s="29" t="s">
        <v>2</v>
      </c>
      <c r="N20" s="45"/>
      <c r="O20" s="65"/>
      <c r="P20" s="86"/>
      <c r="Q20" s="86"/>
    </row>
    <row r="21" spans="2:17" x14ac:dyDescent="0.25">
      <c r="B21" s="49" t="s">
        <v>0</v>
      </c>
      <c r="N21" s="45"/>
      <c r="O21" s="65"/>
      <c r="P21" s="86"/>
      <c r="Q21" s="86"/>
    </row>
    <row r="22" spans="2:17" x14ac:dyDescent="0.25">
      <c r="N22" s="45"/>
      <c r="O22" s="65"/>
      <c r="P22" s="86"/>
      <c r="Q22" s="86"/>
    </row>
    <row r="23" spans="2:17" x14ac:dyDescent="0.25">
      <c r="B23" s="1"/>
      <c r="C23" s="5">
        <v>2011</v>
      </c>
      <c r="D23" s="5">
        <v>2012</v>
      </c>
      <c r="E23" s="5">
        <v>2013</v>
      </c>
      <c r="F23" s="5">
        <v>2014</v>
      </c>
      <c r="G23" s="5">
        <v>2015</v>
      </c>
      <c r="H23" s="5">
        <v>2016</v>
      </c>
      <c r="I23" s="5">
        <v>2017</v>
      </c>
      <c r="J23" s="5">
        <v>2018</v>
      </c>
      <c r="K23" s="5">
        <v>2019</v>
      </c>
      <c r="L23" s="31">
        <v>2020</v>
      </c>
      <c r="M23" s="5">
        <v>2021</v>
      </c>
      <c r="N23" s="31">
        <v>2022</v>
      </c>
      <c r="O23" s="69">
        <v>2023</v>
      </c>
      <c r="P23" s="32">
        <v>2024</v>
      </c>
      <c r="Q23" s="31">
        <v>2025</v>
      </c>
    </row>
    <row r="24" spans="2:17" x14ac:dyDescent="0.25">
      <c r="B24" s="1" t="s">
        <v>1</v>
      </c>
      <c r="C24" s="2">
        <v>8724961</v>
      </c>
      <c r="D24" s="2">
        <v>8789908</v>
      </c>
      <c r="E24" s="2">
        <v>8917790</v>
      </c>
      <c r="F24" s="2">
        <v>9001277</v>
      </c>
      <c r="G24" s="2">
        <v>9238689</v>
      </c>
      <c r="H24" s="2">
        <v>9568026</v>
      </c>
      <c r="I24" s="2">
        <v>9906056</v>
      </c>
      <c r="J24" s="2">
        <v>10267985</v>
      </c>
      <c r="K24" s="2">
        <v>10587100</v>
      </c>
      <c r="L24" s="2">
        <v>11056803</v>
      </c>
      <c r="M24" s="2">
        <v>11553603</v>
      </c>
      <c r="N24" s="2">
        <v>12055249.80235</v>
      </c>
      <c r="O24" s="60">
        <v>12422414.220999999</v>
      </c>
      <c r="P24" s="82">
        <f>+CCAA!$L$24</f>
        <v>12620697.16736</v>
      </c>
      <c r="Q24" s="82">
        <f>+CCAA!M24</f>
        <v>12831230.673140002</v>
      </c>
    </row>
    <row r="25" spans="2:17" x14ac:dyDescent="0.25">
      <c r="B25" s="1" t="s">
        <v>37</v>
      </c>
      <c r="C25" s="23">
        <v>0.18488810871291386</v>
      </c>
      <c r="D25" s="23">
        <v>0.18799183691975893</v>
      </c>
      <c r="E25" s="23">
        <v>0.19084511257548034</v>
      </c>
      <c r="F25" s="23">
        <v>0.19372560560471111</v>
      </c>
      <c r="G25" s="23">
        <v>0.19901075436373666</v>
      </c>
      <c r="H25" s="23">
        <v>0.20598354301882915</v>
      </c>
      <c r="I25" s="23">
        <v>0.21280899692747737</v>
      </c>
      <c r="J25" s="23">
        <v>0.21971576082855987</v>
      </c>
      <c r="K25" s="23">
        <v>0.22477728426934804</v>
      </c>
      <c r="L25" s="11">
        <v>0.23350000000000001</v>
      </c>
      <c r="M25" s="11">
        <v>0.24410000000000001</v>
      </c>
      <c r="N25" s="11">
        <v>0.2531815855124665</v>
      </c>
      <c r="O25" s="63">
        <v>0.25834087469989048</v>
      </c>
      <c r="P25" s="85">
        <f>+CCAA!$L$47</f>
        <v>0.25858302582591558</v>
      </c>
      <c r="Q25" s="85">
        <f>+CCAA!M47</f>
        <v>0.25997758071818372</v>
      </c>
    </row>
    <row r="26" spans="2:17" x14ac:dyDescent="0.25">
      <c r="N26" s="45"/>
    </row>
    <row r="27" spans="2:17" x14ac:dyDescent="0.25">
      <c r="N27" s="45"/>
    </row>
    <row r="28" spans="2:17" x14ac:dyDescent="0.25">
      <c r="N28" s="45"/>
    </row>
  </sheetData>
  <pageMargins left="0.7" right="0.7" top="0.75" bottom="0.75" header="0.3" footer="0.3"/>
  <ignoredErrors>
    <ignoredError sqref="C9:M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6D61-D408-4F04-B5AF-23018C12C7E1}">
  <dimension ref="B2:Q37"/>
  <sheetViews>
    <sheetView showGridLines="0" topLeftCell="A10" workbookViewId="0">
      <selection activeCell="P35" sqref="P35:Q37"/>
    </sheetView>
  </sheetViews>
  <sheetFormatPr baseColWidth="10" defaultRowHeight="15" x14ac:dyDescent="0.25"/>
  <cols>
    <col min="2" max="2" width="27.140625" customWidth="1"/>
    <col min="15" max="15" width="11" customWidth="1"/>
  </cols>
  <sheetData>
    <row r="2" spans="2:17" x14ac:dyDescent="0.25">
      <c r="B2" s="29" t="s">
        <v>27</v>
      </c>
    </row>
    <row r="3" spans="2:17" x14ac:dyDescent="0.25">
      <c r="B3" s="49" t="s">
        <v>28</v>
      </c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1" t="s">
        <v>29</v>
      </c>
      <c r="C6" s="2">
        <v>93060</v>
      </c>
      <c r="D6" s="2">
        <v>94146</v>
      </c>
      <c r="E6" s="2">
        <v>93315</v>
      </c>
      <c r="F6" s="2">
        <v>95732</v>
      </c>
      <c r="G6" s="2">
        <v>98917</v>
      </c>
      <c r="H6" s="2">
        <v>103209</v>
      </c>
      <c r="I6" s="2">
        <v>108969</v>
      </c>
      <c r="J6" s="2">
        <v>114706</v>
      </c>
      <c r="K6" s="2">
        <v>120457</v>
      </c>
      <c r="L6" s="2">
        <v>128428</v>
      </c>
      <c r="M6" s="27">
        <v>133355</v>
      </c>
      <c r="N6" s="2">
        <v>136011</v>
      </c>
      <c r="O6" s="60">
        <v>140386</v>
      </c>
      <c r="P6" s="82">
        <f>+VLOOKUP(B6,[1]Prov!$C$7:$F$58,4,0)</f>
        <v>142431.02923755441</v>
      </c>
      <c r="Q6" s="82">
        <f>+VLOOKUP(B6,'[2]regio AS+RE'!$C$4:$E$56,3,0)</f>
        <v>143537.68963521614</v>
      </c>
    </row>
    <row r="7" spans="2:17" x14ac:dyDescent="0.25">
      <c r="B7" s="1" t="s">
        <v>30</v>
      </c>
      <c r="C7" s="2">
        <v>162174</v>
      </c>
      <c r="D7" s="2">
        <v>167153</v>
      </c>
      <c r="E7" s="2">
        <v>171222</v>
      </c>
      <c r="F7" s="2">
        <v>174883</v>
      </c>
      <c r="G7" s="2">
        <v>187317</v>
      </c>
      <c r="H7" s="2">
        <v>196053</v>
      </c>
      <c r="I7" s="2">
        <v>204495</v>
      </c>
      <c r="J7" s="2">
        <v>212035</v>
      </c>
      <c r="K7" s="2">
        <v>217561</v>
      </c>
      <c r="L7" s="2">
        <v>228653</v>
      </c>
      <c r="M7" s="27">
        <v>233953</v>
      </c>
      <c r="N7" s="2">
        <v>240051</v>
      </c>
      <c r="O7" s="60">
        <v>241392</v>
      </c>
      <c r="P7" s="82">
        <f>+VLOOKUP(B7,[1]Prov!$C$7:$F$58,4,0)</f>
        <v>243980.7114065373</v>
      </c>
      <c r="Q7" s="82">
        <f>+VLOOKUP(B7,'[2]regio AS+RE'!$C$4:$E$56,3,0)</f>
        <v>247259.82968218304</v>
      </c>
    </row>
    <row r="8" spans="2:17" x14ac:dyDescent="0.25">
      <c r="B8" s="1" t="s">
        <v>31</v>
      </c>
      <c r="C8" s="2">
        <v>118062</v>
      </c>
      <c r="D8" s="2">
        <v>119685</v>
      </c>
      <c r="E8" s="2">
        <v>119436</v>
      </c>
      <c r="F8" s="2">
        <v>126393</v>
      </c>
      <c r="G8" s="2">
        <v>113964</v>
      </c>
      <c r="H8" s="2">
        <v>124148</v>
      </c>
      <c r="I8" s="2">
        <v>130044</v>
      </c>
      <c r="J8" s="2">
        <v>136008</v>
      </c>
      <c r="K8" s="2">
        <v>143707</v>
      </c>
      <c r="L8" s="2">
        <v>155621</v>
      </c>
      <c r="M8" s="27">
        <v>166419</v>
      </c>
      <c r="N8" s="2">
        <v>170555</v>
      </c>
      <c r="O8" s="60">
        <v>178634</v>
      </c>
      <c r="P8" s="82">
        <f>+VLOOKUP(B8,[1]Prov!$C$7:$F$58,4,0)</f>
        <v>182733.08726629385</v>
      </c>
      <c r="Q8" s="82">
        <f>+VLOOKUP(B8,'[2]regio AS+RE'!$C$4:$E$56,3,0)</f>
        <v>180243.97553512215</v>
      </c>
    </row>
    <row r="9" spans="2:17" x14ac:dyDescent="0.25">
      <c r="B9" s="1" t="s">
        <v>32</v>
      </c>
      <c r="C9" s="2">
        <v>111190</v>
      </c>
      <c r="D9" s="2">
        <v>113394</v>
      </c>
      <c r="E9" s="2">
        <v>112495</v>
      </c>
      <c r="F9" s="2">
        <v>111285</v>
      </c>
      <c r="G9" s="2">
        <v>119377</v>
      </c>
      <c r="H9" s="2">
        <v>121710</v>
      </c>
      <c r="I9" s="2">
        <v>127726</v>
      </c>
      <c r="J9" s="2">
        <v>132844</v>
      </c>
      <c r="K9" s="2">
        <v>136694</v>
      </c>
      <c r="L9" s="2">
        <v>141683</v>
      </c>
      <c r="M9" s="27">
        <v>146353</v>
      </c>
      <c r="N9" s="2">
        <v>151124</v>
      </c>
      <c r="O9" s="60">
        <v>154088</v>
      </c>
      <c r="P9" s="82">
        <f>+VLOOKUP(B9,[1]Prov!$C$7:$F$58,4,0)</f>
        <v>154200.63085661689</v>
      </c>
      <c r="Q9" s="82">
        <f>+VLOOKUP(B9,'[2]regio AS+RE'!$C$4:$E$56,3,0)</f>
        <v>157016.45631512799</v>
      </c>
    </row>
    <row r="10" spans="2:17" x14ac:dyDescent="0.25">
      <c r="B10" s="1" t="s">
        <v>33</v>
      </c>
      <c r="C10" s="2">
        <v>53762</v>
      </c>
      <c r="D10" s="2">
        <v>55345</v>
      </c>
      <c r="E10" s="2">
        <v>56325</v>
      </c>
      <c r="F10" s="2">
        <v>58859</v>
      </c>
      <c r="G10" s="2">
        <v>67986</v>
      </c>
      <c r="H10" s="2">
        <v>75619</v>
      </c>
      <c r="I10" s="2">
        <v>81475</v>
      </c>
      <c r="J10" s="2">
        <v>85828</v>
      </c>
      <c r="K10" s="2">
        <v>88930</v>
      </c>
      <c r="L10" s="2">
        <v>94628</v>
      </c>
      <c r="M10" s="27">
        <v>99470</v>
      </c>
      <c r="N10" s="2">
        <v>102021</v>
      </c>
      <c r="O10" s="60">
        <v>104156</v>
      </c>
      <c r="P10" s="82">
        <f>+VLOOKUP(B10,[1]Prov!$C$7:$F$58,4,0)</f>
        <v>104379.90884691462</v>
      </c>
      <c r="Q10" s="82">
        <f>+VLOOKUP(B10,'[2]regio AS+RE'!$C$4:$E$56,3,0)</f>
        <v>103505.47148534271</v>
      </c>
    </row>
    <row r="11" spans="2:17" x14ac:dyDescent="0.25">
      <c r="B11" s="1" t="s">
        <v>34</v>
      </c>
      <c r="C11" s="2">
        <v>61963</v>
      </c>
      <c r="D11" s="2">
        <v>63301</v>
      </c>
      <c r="E11" s="2">
        <v>61973</v>
      </c>
      <c r="F11" s="2">
        <v>60045</v>
      </c>
      <c r="G11" s="2">
        <v>60483</v>
      </c>
      <c r="H11" s="2">
        <v>64025</v>
      </c>
      <c r="I11" s="2">
        <v>66491</v>
      </c>
      <c r="J11" s="2">
        <v>70043</v>
      </c>
      <c r="K11" s="2">
        <v>73344</v>
      </c>
      <c r="L11" s="2">
        <v>75375</v>
      </c>
      <c r="M11" s="27">
        <v>80132</v>
      </c>
      <c r="N11" s="2">
        <v>83881</v>
      </c>
      <c r="O11" s="60">
        <v>85423</v>
      </c>
      <c r="P11" s="82">
        <f>+VLOOKUP(B11,[1]Prov!$C$7:$F$58,4,0)</f>
        <v>92715.479746386627</v>
      </c>
      <c r="Q11" s="82">
        <f>+VLOOKUP(B11,'[2]regio AS+RE'!$C$4:$E$56,3,0)</f>
        <v>94704.792477450508</v>
      </c>
    </row>
    <row r="12" spans="2:17" x14ac:dyDescent="0.25">
      <c r="B12" s="1" t="s">
        <v>35</v>
      </c>
      <c r="C12" s="2">
        <v>269426</v>
      </c>
      <c r="D12" s="2">
        <v>290324</v>
      </c>
      <c r="E12" s="2">
        <v>298770</v>
      </c>
      <c r="F12" s="2">
        <v>306462</v>
      </c>
      <c r="G12" s="2">
        <v>329555</v>
      </c>
      <c r="H12" s="2">
        <v>355184</v>
      </c>
      <c r="I12" s="2">
        <v>383029</v>
      </c>
      <c r="J12" s="2">
        <v>405586</v>
      </c>
      <c r="K12" s="2">
        <v>424826</v>
      </c>
      <c r="L12" s="2">
        <v>452561</v>
      </c>
      <c r="M12" s="27">
        <v>481073</v>
      </c>
      <c r="N12" s="2">
        <v>497902</v>
      </c>
      <c r="O12" s="60">
        <v>525757</v>
      </c>
      <c r="P12" s="82">
        <f>+VLOOKUP(B12,[1]Prov!$C$7:$F$58,4,0)</f>
        <v>550463.58327913657</v>
      </c>
      <c r="Q12" s="82">
        <f>+VLOOKUP(B12,'[2]regio AS+RE'!$C$4:$E$56,3,0)</f>
        <v>553561.56141017645</v>
      </c>
    </row>
    <row r="13" spans="2:17" x14ac:dyDescent="0.25">
      <c r="B13" s="1" t="s">
        <v>36</v>
      </c>
      <c r="C13" s="2">
        <v>361491</v>
      </c>
      <c r="D13" s="2">
        <v>367259</v>
      </c>
      <c r="E13" s="2">
        <v>365517</v>
      </c>
      <c r="F13" s="2">
        <v>363748</v>
      </c>
      <c r="G13" s="2">
        <v>381357</v>
      </c>
      <c r="H13" s="2">
        <v>402620</v>
      </c>
      <c r="I13" s="2">
        <v>418990</v>
      </c>
      <c r="J13" s="2">
        <v>431582</v>
      </c>
      <c r="K13" s="2">
        <v>446049</v>
      </c>
      <c r="L13" s="2">
        <v>473373</v>
      </c>
      <c r="M13" s="27">
        <v>495121</v>
      </c>
      <c r="N13" s="2">
        <v>504563</v>
      </c>
      <c r="O13" s="60">
        <v>512588</v>
      </c>
      <c r="P13" s="82">
        <f>+VLOOKUP(B13,[1]Prov!$C$7:$F$58,4,0)</f>
        <v>522975.85489691066</v>
      </c>
      <c r="Q13" s="82">
        <f>+VLOOKUP(B13,'[2]regio AS+RE'!$C$4:$E$56,3,0)</f>
        <v>522607.50638055848</v>
      </c>
    </row>
    <row r="14" spans="2:17" x14ac:dyDescent="0.25">
      <c r="B14" s="28" t="s">
        <v>11</v>
      </c>
      <c r="C14" s="37">
        <f>SUM(C6:C13)</f>
        <v>1231128</v>
      </c>
      <c r="D14" s="37">
        <f t="shared" ref="D14:L14" si="0">SUM(D6:D13)</f>
        <v>1270607</v>
      </c>
      <c r="E14" s="37">
        <f t="shared" si="0"/>
        <v>1279053</v>
      </c>
      <c r="F14" s="37">
        <f t="shared" si="0"/>
        <v>1297407</v>
      </c>
      <c r="G14" s="37">
        <f t="shared" si="0"/>
        <v>1358956</v>
      </c>
      <c r="H14" s="37">
        <f t="shared" si="0"/>
        <v>1442568</v>
      </c>
      <c r="I14" s="37">
        <f t="shared" si="0"/>
        <v>1521219</v>
      </c>
      <c r="J14" s="37">
        <f t="shared" si="0"/>
        <v>1588632</v>
      </c>
      <c r="K14" s="37">
        <f t="shared" si="0"/>
        <v>1651568</v>
      </c>
      <c r="L14" s="37">
        <f t="shared" si="0"/>
        <v>1750322</v>
      </c>
      <c r="M14" s="74">
        <f>SUM(M6:M13)</f>
        <v>1835876</v>
      </c>
      <c r="N14" s="74">
        <v>1886108</v>
      </c>
      <c r="O14" s="75">
        <v>1942424</v>
      </c>
      <c r="P14" s="74">
        <f>SUM(P6:P13)</f>
        <v>1993880.2855363509</v>
      </c>
      <c r="Q14" s="74">
        <f>SUM(Q6:Q13)</f>
        <v>2002437.2829211773</v>
      </c>
    </row>
    <row r="15" spans="2:17" x14ac:dyDescent="0.25">
      <c r="B15" s="29"/>
      <c r="C15" s="30"/>
      <c r="D15" s="30"/>
      <c r="E15" s="30"/>
      <c r="F15" s="30"/>
      <c r="G15" s="30"/>
      <c r="H15" s="30"/>
      <c r="I15" s="30"/>
      <c r="J15" s="30"/>
      <c r="P15" s="65"/>
      <c r="Q15" s="45"/>
    </row>
    <row r="16" spans="2:17" x14ac:dyDescent="0.25">
      <c r="B16" s="29"/>
      <c r="C16" s="30"/>
      <c r="D16" s="30"/>
      <c r="E16" s="30"/>
      <c r="F16" s="30"/>
      <c r="G16" s="30"/>
      <c r="H16" s="30"/>
      <c r="I16" s="30"/>
      <c r="J16" s="30"/>
      <c r="P16" s="65"/>
      <c r="Q16" s="45"/>
    </row>
    <row r="17" spans="2:17" x14ac:dyDescent="0.25">
      <c r="P17" s="65"/>
      <c r="Q17" s="45"/>
    </row>
    <row r="18" spans="2:17" x14ac:dyDescent="0.25">
      <c r="B18" s="29" t="s">
        <v>27</v>
      </c>
      <c r="P18" s="65"/>
      <c r="Q18" s="45"/>
    </row>
    <row r="19" spans="2:17" x14ac:dyDescent="0.25">
      <c r="B19" s="49" t="s">
        <v>0</v>
      </c>
      <c r="C19" s="3"/>
      <c r="D19" s="3"/>
      <c r="E19" s="3"/>
      <c r="F19" s="3"/>
      <c r="G19" s="3"/>
      <c r="H19" s="3"/>
      <c r="I19" s="3"/>
      <c r="J19" s="3"/>
      <c r="K19" s="3"/>
      <c r="L19" s="3"/>
      <c r="P19" s="65"/>
      <c r="Q19" s="45"/>
    </row>
    <row r="20" spans="2:17" x14ac:dyDescent="0.25">
      <c r="P20" s="65"/>
      <c r="Q20" s="45"/>
    </row>
    <row r="21" spans="2:17" x14ac:dyDescent="0.25">
      <c r="C21" s="5">
        <v>2011</v>
      </c>
      <c r="D21" s="5">
        <v>2012</v>
      </c>
      <c r="E21" s="5">
        <v>2013</v>
      </c>
      <c r="F21" s="5">
        <v>2014</v>
      </c>
      <c r="G21" s="5">
        <v>2015</v>
      </c>
      <c r="H21" s="5">
        <v>2016</v>
      </c>
      <c r="I21" s="5">
        <v>2017</v>
      </c>
      <c r="J21" s="5">
        <v>2018</v>
      </c>
      <c r="K21" s="5">
        <v>2019</v>
      </c>
      <c r="L21" s="5">
        <v>2020</v>
      </c>
      <c r="M21" s="31">
        <v>2021</v>
      </c>
      <c r="N21" s="5">
        <v>2022</v>
      </c>
      <c r="O21" s="31">
        <v>2023</v>
      </c>
      <c r="P21" s="31">
        <v>2024</v>
      </c>
      <c r="Q21" s="31">
        <v>2025</v>
      </c>
    </row>
    <row r="22" spans="2:17" x14ac:dyDescent="0.25">
      <c r="B22" s="1" t="s">
        <v>29</v>
      </c>
      <c r="C22" s="11">
        <v>0.1324096246686558</v>
      </c>
      <c r="D22" s="11">
        <v>0.13642390439632573</v>
      </c>
      <c r="E22" s="11">
        <v>0.13491065232477445</v>
      </c>
      <c r="F22" s="11">
        <v>0.13888695450324975</v>
      </c>
      <c r="G22" s="11">
        <v>0.14253512522322126</v>
      </c>
      <c r="H22" s="11">
        <v>0.14785627102327101</v>
      </c>
      <c r="I22" s="11">
        <v>0.15544327488049572</v>
      </c>
      <c r="J22" s="11">
        <v>0.16342400255309933</v>
      </c>
      <c r="K22" s="11">
        <v>0.16946489065964368</v>
      </c>
      <c r="L22" s="11">
        <v>0.17899999999999999</v>
      </c>
      <c r="M22" s="21">
        <v>0.18520678913327585</v>
      </c>
      <c r="N22" s="11">
        <v>0.18652056627021571</v>
      </c>
      <c r="O22" s="63">
        <v>0.18634551159864288</v>
      </c>
      <c r="P22" s="85">
        <f>+VLOOKUP(B22,[1]Prov!$C$7:$K$59,9,0)</f>
        <v>0.18630685174376671</v>
      </c>
      <c r="Q22" s="85">
        <f>+VLOOKUP(B22,'[2]regio AS+RE'!$C$4:$J$56,8,0)</f>
        <v>0.18465334120022248</v>
      </c>
    </row>
    <row r="23" spans="2:17" x14ac:dyDescent="0.25">
      <c r="B23" s="1" t="s">
        <v>30</v>
      </c>
      <c r="C23" s="11">
        <v>0.13041537765003994</v>
      </c>
      <c r="D23" s="11">
        <v>0.13416956031060318</v>
      </c>
      <c r="E23" s="11">
        <v>0.13724352305026219</v>
      </c>
      <c r="F23" s="11">
        <v>0.14014363514557443</v>
      </c>
      <c r="G23" s="11">
        <v>0.15012050230711296</v>
      </c>
      <c r="H23" s="11">
        <v>0.15705247338840433</v>
      </c>
      <c r="I23" s="11">
        <v>0.16383624947623196</v>
      </c>
      <c r="J23" s="11">
        <v>0.16983710344175748</v>
      </c>
      <c r="K23" s="11">
        <v>0.17388896126680356</v>
      </c>
      <c r="L23" s="11">
        <v>0.182</v>
      </c>
      <c r="M23" s="21">
        <v>0.18600396729170723</v>
      </c>
      <c r="N23" s="11">
        <v>0.1904857875967722</v>
      </c>
      <c r="O23" s="63">
        <v>0.19236476245272402</v>
      </c>
      <c r="P23" s="85">
        <f>+VLOOKUP(B23,[1]Prov!$C$7:$K$59,9,0)</f>
        <v>0.19371004823804186</v>
      </c>
      <c r="Q23" s="85">
        <f>+VLOOKUP(B23,'[2]regio AS+RE'!$C$4:$J$56,8,0)</f>
        <v>0.19570427760660852</v>
      </c>
    </row>
    <row r="24" spans="2:17" x14ac:dyDescent="0.25">
      <c r="B24" s="1" t="s">
        <v>31</v>
      </c>
      <c r="C24" s="11">
        <v>0.14650490099360061</v>
      </c>
      <c r="D24" s="11">
        <v>0.14935551942177069</v>
      </c>
      <c r="E24" s="11">
        <v>0.14921777979895404</v>
      </c>
      <c r="F24" s="11">
        <v>0.15864964603102877</v>
      </c>
      <c r="G24" s="11">
        <v>0.14363965779576432</v>
      </c>
      <c r="H24" s="11">
        <v>0.15697450940724256</v>
      </c>
      <c r="I24" s="11">
        <v>0.16509603433851264</v>
      </c>
      <c r="J24" s="11">
        <v>0.17336526805665142</v>
      </c>
      <c r="K24" s="11">
        <v>0.18322963151855157</v>
      </c>
      <c r="L24" s="11">
        <v>0.19900000000000001</v>
      </c>
      <c r="M24" s="21">
        <v>0.21362911083183891</v>
      </c>
      <c r="N24" s="11">
        <v>0.21962264649179311</v>
      </c>
      <c r="O24" s="63">
        <v>0.23049488904544763</v>
      </c>
      <c r="P24" s="85">
        <f>+VLOOKUP(B24,[1]Prov!$C$7:$K$59,9,0)</f>
        <v>0.23630052613744307</v>
      </c>
      <c r="Q24" s="85">
        <f>+VLOOKUP(B24,'[2]regio AS+RE'!$C$4:$J$56,8,0)</f>
        <v>0.23335906587887989</v>
      </c>
    </row>
    <row r="25" spans="2:17" x14ac:dyDescent="0.25">
      <c r="B25" s="1" t="s">
        <v>32</v>
      </c>
      <c r="C25" s="11">
        <v>0.12026391217348981</v>
      </c>
      <c r="D25" s="11">
        <v>0.12296244567244714</v>
      </c>
      <c r="E25" s="11">
        <v>0.12199367122925202</v>
      </c>
      <c r="F25" s="11">
        <v>0.12100628164882136</v>
      </c>
      <c r="G25" s="11">
        <v>0.13006288891812057</v>
      </c>
      <c r="H25" s="11">
        <v>0.13275856615076512</v>
      </c>
      <c r="I25" s="11">
        <v>0.13939397246519952</v>
      </c>
      <c r="J25" s="11">
        <v>0.14474571654272561</v>
      </c>
      <c r="K25" s="11">
        <v>0.14833680769952828</v>
      </c>
      <c r="L25" s="11">
        <v>0.153</v>
      </c>
      <c r="M25" s="21">
        <v>0.15764732748285412</v>
      </c>
      <c r="N25" s="11">
        <v>0.16210692972140531</v>
      </c>
      <c r="O25" s="63">
        <v>0.16496372870613829</v>
      </c>
      <c r="P25" s="85">
        <f>+VLOOKUP(B25,[1]Prov!$C$7:$K$59,9,0)</f>
        <v>0.1639018154088514</v>
      </c>
      <c r="Q25" s="85">
        <f>+VLOOKUP(B25,'[2]regio AS+RE'!$C$4:$J$56,8,0)</f>
        <v>0.16547120767108192</v>
      </c>
    </row>
    <row r="26" spans="2:17" x14ac:dyDescent="0.25">
      <c r="B26" s="1" t="s">
        <v>33</v>
      </c>
      <c r="C26" s="11">
        <v>0.10299865125831469</v>
      </c>
      <c r="D26" s="11">
        <v>0.10639524936416607</v>
      </c>
      <c r="E26" s="11">
        <v>0.10812019625759192</v>
      </c>
      <c r="F26" s="11">
        <v>0.11280035569319928</v>
      </c>
      <c r="G26" s="11">
        <v>0.13036726801615928</v>
      </c>
      <c r="H26" s="11">
        <v>0.14503485907726535</v>
      </c>
      <c r="I26" s="11">
        <v>0.15619248819090853</v>
      </c>
      <c r="J26" s="11">
        <v>0.16404340189180872</v>
      </c>
      <c r="K26" s="11">
        <v>0.16889986230473386</v>
      </c>
      <c r="L26" s="11">
        <v>0.17899999999999999</v>
      </c>
      <c r="M26" s="21">
        <v>0.18698457992852968</v>
      </c>
      <c r="N26" s="11">
        <v>0.19105439550205078</v>
      </c>
      <c r="O26" s="63">
        <v>0.19501801214790182</v>
      </c>
      <c r="P26" s="85">
        <f>+VLOOKUP(B26,[1]Prov!$C$7:$K$59,9,0)</f>
        <v>0.19448355766022291</v>
      </c>
      <c r="Q26" s="85">
        <f>+VLOOKUP(B26,'[2]regio AS+RE'!$C$4:$J$56,8,0)</f>
        <v>0.19126487118547039</v>
      </c>
    </row>
    <row r="27" spans="2:17" x14ac:dyDescent="0.25">
      <c r="B27" s="1" t="s">
        <v>34</v>
      </c>
      <c r="C27" s="11">
        <v>9.2399343871160153E-2</v>
      </c>
      <c r="D27" s="11">
        <v>9.5279165048602149E-2</v>
      </c>
      <c r="E27" s="11">
        <v>9.3654981895556405E-2</v>
      </c>
      <c r="F27" s="11">
        <v>9.1860806667768163E-2</v>
      </c>
      <c r="G27" s="11">
        <v>9.3171060130761027E-2</v>
      </c>
      <c r="H27" s="11">
        <v>9.9418936881203498E-2</v>
      </c>
      <c r="I27" s="11">
        <v>0.10411652607728214</v>
      </c>
      <c r="J27" s="11">
        <v>0.1105014474690983</v>
      </c>
      <c r="K27" s="11">
        <v>0.11641405844511425</v>
      </c>
      <c r="L27" s="11">
        <v>0.12</v>
      </c>
      <c r="M27" s="21">
        <v>0.12842057690859177</v>
      </c>
      <c r="N27" s="11">
        <v>0.13512574790582829</v>
      </c>
      <c r="O27" s="63">
        <v>0.13763762070260072</v>
      </c>
      <c r="P27" s="85">
        <f>+VLOOKUP(B27,[1]Prov!$C$7:$K$59,9,0)</f>
        <v>0.15007895999272655</v>
      </c>
      <c r="Q27" s="85">
        <f>+VLOOKUP(B27,'[2]regio AS+RE'!$C$4:$J$56,8,0)</f>
        <v>0.15331271860923182</v>
      </c>
    </row>
    <row r="28" spans="2:17" x14ac:dyDescent="0.25">
      <c r="B28" s="1" t="s">
        <v>35</v>
      </c>
      <c r="C28" s="11">
        <v>0.16571627854624138</v>
      </c>
      <c r="D28" s="11">
        <v>0.18082920433630331</v>
      </c>
      <c r="E28" s="11">
        <v>0.18534314567833532</v>
      </c>
      <c r="F28" s="11">
        <v>0.18845654323538527</v>
      </c>
      <c r="G28" s="11">
        <v>0.20150113563176483</v>
      </c>
      <c r="H28" s="11">
        <v>0.2161467429867811</v>
      </c>
      <c r="I28" s="11">
        <v>0.23256798151740637</v>
      </c>
      <c r="J28" s="11">
        <v>0.24586095525370139</v>
      </c>
      <c r="K28" s="11">
        <v>0.25435651679829768</v>
      </c>
      <c r="L28" s="11">
        <v>0.26800000000000002</v>
      </c>
      <c r="M28" s="21">
        <v>0.28285899413906318</v>
      </c>
      <c r="N28" s="11">
        <v>0.28907645839692836</v>
      </c>
      <c r="O28" s="63">
        <v>0.29996496889420377</v>
      </c>
      <c r="P28" s="85">
        <f>+VLOOKUP(B28,[1]Prov!$C$7:$K$59,9,0)</f>
        <v>0.30861792439125169</v>
      </c>
      <c r="Q28" s="85">
        <f>+VLOOKUP(B28,'[2]regio AS+RE'!$C$4:$J$56,8,0)</f>
        <v>0.30728205878297443</v>
      </c>
    </row>
    <row r="29" spans="2:17" x14ac:dyDescent="0.25">
      <c r="B29" s="1" t="s">
        <v>36</v>
      </c>
      <c r="C29" s="11">
        <v>0.18740182543772246</v>
      </c>
      <c r="D29" s="11">
        <v>0.1898547420649383</v>
      </c>
      <c r="E29" s="11">
        <v>0.18873157112887212</v>
      </c>
      <c r="F29" s="11">
        <v>0.18774943068381944</v>
      </c>
      <c r="G29" s="11">
        <v>0.19659358960302606</v>
      </c>
      <c r="H29" s="11">
        <v>0.2073897337394385</v>
      </c>
      <c r="I29" s="11">
        <v>0.21564386928890381</v>
      </c>
      <c r="J29" s="11">
        <v>0.22178758174133123</v>
      </c>
      <c r="K29" s="11">
        <v>0.22850379243889218</v>
      </c>
      <c r="L29" s="11">
        <v>0.24199999999999999</v>
      </c>
      <c r="M29" s="21">
        <v>0.25275176857475695</v>
      </c>
      <c r="N29" s="11">
        <v>0.25703674090945777</v>
      </c>
      <c r="O29" s="63">
        <v>0.26160537390642208</v>
      </c>
      <c r="P29" s="85">
        <f>+VLOOKUP(B29,[1]Prov!$C$7:$K$59,9,0)</f>
        <v>0.26541918368764489</v>
      </c>
      <c r="Q29" s="85">
        <f>+VLOOKUP(B29,'[2]regio AS+RE'!$C$4:$J$56,8,0)</f>
        <v>0.26314683361290403</v>
      </c>
    </row>
    <row r="30" spans="2:17" x14ac:dyDescent="0.25">
      <c r="B30" s="28" t="s">
        <v>11</v>
      </c>
      <c r="C30" s="58">
        <v>0.1457</v>
      </c>
      <c r="D30" s="58">
        <v>0.1515</v>
      </c>
      <c r="E30" s="58">
        <v>0.15229999999999999</v>
      </c>
      <c r="F30" s="58">
        <v>0.1545</v>
      </c>
      <c r="G30" s="58">
        <v>0.1618</v>
      </c>
      <c r="H30" s="58">
        <v>0.1716</v>
      </c>
      <c r="I30" s="58">
        <v>0.18099999999999999</v>
      </c>
      <c r="J30" s="58">
        <v>0.189</v>
      </c>
      <c r="K30" s="58">
        <v>0.19550000000000001</v>
      </c>
      <c r="L30" s="58">
        <v>0.20630000000000001</v>
      </c>
      <c r="M30" s="72">
        <v>0.21596488239706155</v>
      </c>
      <c r="N30" s="58">
        <v>0.22089774008542964</v>
      </c>
      <c r="O30" s="64">
        <v>0.22628037474195165</v>
      </c>
      <c r="P30" s="58">
        <f>+VLOOKUP(B30,[1]Prov!$R$7:$U$25,4,0)</f>
        <v>0.23059623061659293</v>
      </c>
      <c r="Q30" s="58">
        <f>+VLOOKUP(B30,CCAA!$B$28:$M$46,12,0)</f>
        <v>0.22994263631962411</v>
      </c>
    </row>
    <row r="31" spans="2:17" x14ac:dyDescent="0.25">
      <c r="B31" s="29"/>
      <c r="C31" s="30"/>
      <c r="D31" s="30"/>
      <c r="E31" s="30"/>
      <c r="F31" s="30"/>
      <c r="G31" s="30"/>
      <c r="H31" s="30"/>
      <c r="I31" s="30"/>
      <c r="J31" s="30"/>
      <c r="P31" s="65"/>
      <c r="Q31" s="45"/>
    </row>
    <row r="32" spans="2:17" x14ac:dyDescent="0.25">
      <c r="B32" s="29" t="s">
        <v>2</v>
      </c>
      <c r="P32" s="65"/>
      <c r="Q32" s="45"/>
    </row>
    <row r="33" spans="2:17" x14ac:dyDescent="0.25">
      <c r="B33" s="49" t="s">
        <v>0</v>
      </c>
      <c r="C33" s="3"/>
      <c r="D33" s="3"/>
      <c r="E33" s="3"/>
      <c r="F33" s="3"/>
      <c r="G33" s="3"/>
      <c r="H33" s="3"/>
      <c r="I33" s="3"/>
      <c r="J33" s="3"/>
      <c r="K33" s="3"/>
      <c r="L33" s="3"/>
      <c r="P33" s="65"/>
      <c r="Q33" s="45"/>
    </row>
    <row r="34" spans="2:17" x14ac:dyDescent="0.25">
      <c r="B34" s="29"/>
      <c r="C34" s="30"/>
      <c r="D34" s="30"/>
      <c r="E34" s="30"/>
      <c r="F34" s="30"/>
      <c r="G34" s="30"/>
      <c r="H34" s="30"/>
      <c r="I34" s="30"/>
      <c r="J34" s="30"/>
      <c r="P34" s="65"/>
      <c r="Q34" s="45"/>
    </row>
    <row r="35" spans="2:17" x14ac:dyDescent="0.25">
      <c r="B35" s="1"/>
      <c r="C35" s="31">
        <v>2011</v>
      </c>
      <c r="D35" s="31">
        <v>2012</v>
      </c>
      <c r="E35" s="31">
        <v>2013</v>
      </c>
      <c r="F35" s="31">
        <v>2014</v>
      </c>
      <c r="G35" s="31">
        <v>2015</v>
      </c>
      <c r="H35" s="31">
        <v>2016</v>
      </c>
      <c r="I35" s="31">
        <v>2017</v>
      </c>
      <c r="J35" s="31">
        <v>2018</v>
      </c>
      <c r="K35" s="31">
        <v>2019</v>
      </c>
      <c r="L35" s="32">
        <v>2020</v>
      </c>
      <c r="M35" s="31">
        <v>2021</v>
      </c>
      <c r="N35" s="32">
        <v>2022</v>
      </c>
      <c r="O35" s="32">
        <v>2023</v>
      </c>
      <c r="P35" s="32">
        <v>2024</v>
      </c>
      <c r="Q35" s="31">
        <v>2025</v>
      </c>
    </row>
    <row r="36" spans="2:17" x14ac:dyDescent="0.25">
      <c r="B36" s="1" t="s">
        <v>1</v>
      </c>
      <c r="C36" s="2">
        <v>8724961</v>
      </c>
      <c r="D36" s="2">
        <v>8789908</v>
      </c>
      <c r="E36" s="2">
        <v>8917790</v>
      </c>
      <c r="F36" s="2">
        <v>9001277</v>
      </c>
      <c r="G36" s="2">
        <v>9238689</v>
      </c>
      <c r="H36" s="2">
        <v>9568026</v>
      </c>
      <c r="I36" s="2">
        <v>9906056</v>
      </c>
      <c r="J36" s="2">
        <v>10267985</v>
      </c>
      <c r="K36" s="2">
        <v>10587100</v>
      </c>
      <c r="L36" s="2">
        <v>11056803</v>
      </c>
      <c r="M36" s="2">
        <v>11553603</v>
      </c>
      <c r="N36" s="2">
        <v>12055249.80235</v>
      </c>
      <c r="O36" s="60">
        <v>12422414.220999999</v>
      </c>
      <c r="P36" s="82">
        <f>+CCAA!$L$24</f>
        <v>12620697.16736</v>
      </c>
      <c r="Q36" s="82">
        <f>+CCAA!M24</f>
        <v>12831230.673140002</v>
      </c>
    </row>
    <row r="37" spans="2:17" x14ac:dyDescent="0.25">
      <c r="B37" s="1" t="s">
        <v>37</v>
      </c>
      <c r="C37" s="11">
        <v>0.18490000000000001</v>
      </c>
      <c r="D37" s="11">
        <v>0.188</v>
      </c>
      <c r="E37" s="11">
        <v>0.1908</v>
      </c>
      <c r="F37" s="11">
        <v>0.19370000000000001</v>
      </c>
      <c r="G37" s="11">
        <v>0.19900000000000001</v>
      </c>
      <c r="H37" s="11">
        <v>0.20599999999999999</v>
      </c>
      <c r="I37" s="11">
        <v>0.21279999999999999</v>
      </c>
      <c r="J37" s="11">
        <v>0.21970000000000001</v>
      </c>
      <c r="K37" s="11">
        <v>0.2248</v>
      </c>
      <c r="L37" s="11">
        <v>0.23350000000000001</v>
      </c>
      <c r="M37" s="11">
        <v>0.24410000000000001</v>
      </c>
      <c r="N37" s="11">
        <v>0.2531815855124665</v>
      </c>
      <c r="O37" s="63">
        <v>0.25834087469989048</v>
      </c>
      <c r="P37" s="85">
        <f>+CCAA!$L$47</f>
        <v>0.25858302582591558</v>
      </c>
      <c r="Q37" s="85">
        <f>+CCAA!M47</f>
        <v>0.25997758071818372</v>
      </c>
    </row>
  </sheetData>
  <pageMargins left="0.7" right="0.7" top="0.75" bottom="0.75" header="0.3" footer="0.3"/>
  <ignoredErrors>
    <ignoredError sqref="C14:M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E806-602B-4EF6-BD6D-EF1A8CCFAF76}">
  <dimension ref="B2:Q25"/>
  <sheetViews>
    <sheetView showGridLines="0" workbookViewId="0">
      <selection activeCell="P5" sqref="P5:Q25"/>
    </sheetView>
  </sheetViews>
  <sheetFormatPr baseColWidth="10" defaultRowHeight="15" x14ac:dyDescent="0.25"/>
  <cols>
    <col min="2" max="2" width="26.85546875" customWidth="1"/>
    <col min="17" max="17" width="11.5703125" style="45"/>
  </cols>
  <sheetData>
    <row r="2" spans="2:17" x14ac:dyDescent="0.25">
      <c r="B2" s="29" t="s">
        <v>38</v>
      </c>
    </row>
    <row r="3" spans="2:17" x14ac:dyDescent="0.25">
      <c r="B3" s="49" t="s">
        <v>28</v>
      </c>
    </row>
    <row r="4" spans="2:17" x14ac:dyDescent="0.25">
      <c r="B4" s="49"/>
    </row>
    <row r="5" spans="2:17" x14ac:dyDescent="0.25"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1" t="s">
        <v>39</v>
      </c>
      <c r="C6" s="2">
        <v>33679</v>
      </c>
      <c r="D6" s="2">
        <v>35480</v>
      </c>
      <c r="E6" s="2">
        <v>36210</v>
      </c>
      <c r="F6" s="2">
        <v>35879</v>
      </c>
      <c r="G6" s="2">
        <v>37834</v>
      </c>
      <c r="H6" s="2">
        <v>39193</v>
      </c>
      <c r="I6" s="2">
        <v>40270</v>
      </c>
      <c r="J6" s="2">
        <v>41567</v>
      </c>
      <c r="K6" s="2">
        <v>43443</v>
      </c>
      <c r="L6" s="2">
        <v>44962</v>
      </c>
      <c r="M6" s="27">
        <v>47716</v>
      </c>
      <c r="N6" s="2">
        <v>49785</v>
      </c>
      <c r="O6" s="60">
        <v>51673</v>
      </c>
      <c r="P6" s="82">
        <f>+VLOOKUP(B6,[1]Prov!$C$7:$F$58,4,0)</f>
        <v>52335.527217012437</v>
      </c>
      <c r="Q6" s="82">
        <f>+VLOOKUP(B6,'[2]regio AS+RE'!$C$4:$E$56,3,0)</f>
        <v>51119.550111322271</v>
      </c>
    </row>
    <row r="7" spans="2:17" x14ac:dyDescent="0.25">
      <c r="B7" s="1" t="s">
        <v>40</v>
      </c>
      <c r="C7" s="2">
        <v>14683</v>
      </c>
      <c r="D7" s="2">
        <v>15164</v>
      </c>
      <c r="E7" s="2">
        <v>15947</v>
      </c>
      <c r="F7" s="2">
        <v>16004</v>
      </c>
      <c r="G7" s="2">
        <v>17158</v>
      </c>
      <c r="H7" s="2">
        <v>17880</v>
      </c>
      <c r="I7" s="2">
        <v>18637</v>
      </c>
      <c r="J7" s="2">
        <v>19580</v>
      </c>
      <c r="K7" s="2">
        <v>20297</v>
      </c>
      <c r="L7" s="2">
        <v>21299</v>
      </c>
      <c r="M7" s="27">
        <v>22725</v>
      </c>
      <c r="N7" s="2">
        <v>23617</v>
      </c>
      <c r="O7" s="60">
        <v>25123</v>
      </c>
      <c r="P7" s="82">
        <f>+VLOOKUP(B7,[1]Prov!$C$7:$F$58,4,0)</f>
        <v>25370.844865262814</v>
      </c>
      <c r="Q7" s="82">
        <f>+VLOOKUP(B7,'[2]regio AS+RE'!$C$4:$E$56,3,0)</f>
        <v>24746.176673906102</v>
      </c>
    </row>
    <row r="8" spans="2:17" x14ac:dyDescent="0.25">
      <c r="B8" s="1" t="s">
        <v>41</v>
      </c>
      <c r="C8" s="2">
        <v>181232</v>
      </c>
      <c r="D8" s="2">
        <v>189075</v>
      </c>
      <c r="E8" s="2">
        <v>186861</v>
      </c>
      <c r="F8" s="2">
        <v>186954</v>
      </c>
      <c r="G8" s="2">
        <v>195603</v>
      </c>
      <c r="H8" s="2">
        <v>201538</v>
      </c>
      <c r="I8" s="2">
        <v>199682</v>
      </c>
      <c r="J8" s="2">
        <v>205272</v>
      </c>
      <c r="K8" s="2">
        <v>211578</v>
      </c>
      <c r="L8" s="2">
        <v>218611</v>
      </c>
      <c r="M8" s="27">
        <v>230831</v>
      </c>
      <c r="N8" s="2">
        <v>238543</v>
      </c>
      <c r="O8" s="60">
        <v>249778</v>
      </c>
      <c r="P8" s="82">
        <f>+VLOOKUP(B8,[1]Prov!$C$7:$F$58,4,0)</f>
        <v>255376.26854188347</v>
      </c>
      <c r="Q8" s="82">
        <f>+VLOOKUP(B8,'[2]regio AS+RE'!$C$4:$E$56,3,0)</f>
        <v>244902.18239660311</v>
      </c>
    </row>
    <row r="9" spans="2:17" x14ac:dyDescent="0.25">
      <c r="B9" s="33" t="s">
        <v>73</v>
      </c>
      <c r="C9" s="37">
        <f>SUM(C6:C8)</f>
        <v>229594</v>
      </c>
      <c r="D9" s="37">
        <f t="shared" ref="D9:L9" si="0">SUM(D6:D8)</f>
        <v>239719</v>
      </c>
      <c r="E9" s="37">
        <f t="shared" si="0"/>
        <v>239018</v>
      </c>
      <c r="F9" s="37">
        <f t="shared" si="0"/>
        <v>238837</v>
      </c>
      <c r="G9" s="37">
        <f t="shared" si="0"/>
        <v>250595</v>
      </c>
      <c r="H9" s="37">
        <f t="shared" si="0"/>
        <v>258611</v>
      </c>
      <c r="I9" s="37">
        <f t="shared" si="0"/>
        <v>258589</v>
      </c>
      <c r="J9" s="37">
        <f t="shared" si="0"/>
        <v>266419</v>
      </c>
      <c r="K9" s="37">
        <f t="shared" si="0"/>
        <v>275318</v>
      </c>
      <c r="L9" s="37">
        <f t="shared" si="0"/>
        <v>284872</v>
      </c>
      <c r="M9" s="74">
        <f>SUM(M6:M8)</f>
        <v>301272</v>
      </c>
      <c r="N9" s="74">
        <v>311945</v>
      </c>
      <c r="O9" s="75">
        <v>326574</v>
      </c>
      <c r="P9" s="74">
        <f>SUM(P6:P8)</f>
        <v>333082.64062415872</v>
      </c>
      <c r="Q9" s="74">
        <f>SUM(Q6:Q8)</f>
        <v>320767.90918183146</v>
      </c>
    </row>
    <row r="10" spans="2:17" x14ac:dyDescent="0.25">
      <c r="N10" s="45"/>
      <c r="O10" s="65"/>
      <c r="P10" s="86"/>
      <c r="Q10" s="86"/>
    </row>
    <row r="11" spans="2:17" x14ac:dyDescent="0.25">
      <c r="B11" s="29" t="s">
        <v>38</v>
      </c>
      <c r="N11" s="45"/>
      <c r="O11" s="65"/>
      <c r="P11" s="86"/>
      <c r="Q11" s="86"/>
    </row>
    <row r="12" spans="2:17" x14ac:dyDescent="0.25">
      <c r="B12" s="49" t="s">
        <v>0</v>
      </c>
      <c r="C12" s="3"/>
      <c r="D12" s="3"/>
      <c r="E12" s="3"/>
      <c r="F12" s="3"/>
      <c r="G12" s="3"/>
      <c r="H12" s="3"/>
      <c r="I12" s="3"/>
      <c r="J12" s="3"/>
      <c r="K12" s="3"/>
      <c r="N12" s="45"/>
      <c r="O12" s="65"/>
      <c r="P12" s="86"/>
      <c r="Q12" s="86"/>
    </row>
    <row r="13" spans="2:17" x14ac:dyDescent="0.25">
      <c r="N13" s="45"/>
      <c r="O13" s="65"/>
      <c r="P13" s="86"/>
      <c r="Q13" s="86"/>
    </row>
    <row r="14" spans="2:17" x14ac:dyDescent="0.25">
      <c r="C14" s="32">
        <v>2011</v>
      </c>
      <c r="D14" s="32">
        <v>2012</v>
      </c>
      <c r="E14" s="32">
        <v>2013</v>
      </c>
      <c r="F14" s="32">
        <v>2014</v>
      </c>
      <c r="G14" s="32">
        <v>2015</v>
      </c>
      <c r="H14" s="32">
        <v>2016</v>
      </c>
      <c r="I14" s="32">
        <v>2017</v>
      </c>
      <c r="J14" s="32">
        <v>2018</v>
      </c>
      <c r="K14" s="32">
        <v>2019</v>
      </c>
      <c r="L14" s="5">
        <v>2020</v>
      </c>
      <c r="M14" s="5">
        <v>2021</v>
      </c>
      <c r="N14" s="5">
        <v>2022</v>
      </c>
      <c r="O14" s="59">
        <v>2023</v>
      </c>
      <c r="P14" s="5">
        <v>2024</v>
      </c>
      <c r="Q14" s="5">
        <v>2025</v>
      </c>
    </row>
    <row r="15" spans="2:17" x14ac:dyDescent="0.25">
      <c r="B15" s="1" t="s">
        <v>39</v>
      </c>
      <c r="C15" s="11">
        <v>0.14748140006393387</v>
      </c>
      <c r="D15" s="11">
        <v>0.15768258158562545</v>
      </c>
      <c r="E15" s="11">
        <v>0.16115680410168767</v>
      </c>
      <c r="F15" s="11">
        <v>0.16111200919639329</v>
      </c>
      <c r="G15" s="11">
        <v>0.17097853659934065</v>
      </c>
      <c r="H15" s="11">
        <v>0.17816700685065393</v>
      </c>
      <c r="I15" s="11">
        <v>0.18370931319997263</v>
      </c>
      <c r="J15" s="11">
        <v>0.18978372134433369</v>
      </c>
      <c r="K15" s="11">
        <v>0.19765865288368792</v>
      </c>
      <c r="L15" s="11">
        <v>0.20399999999999999</v>
      </c>
      <c r="M15" s="21">
        <v>0.21494371444144636</v>
      </c>
      <c r="N15" s="11">
        <v>0.22353834870319503</v>
      </c>
      <c r="O15" s="63">
        <v>0.22775676795458352</v>
      </c>
      <c r="P15" s="85">
        <f>+VLOOKUP(B15,[1]Prov!$C$7:$K$59,9,0)</f>
        <v>0.22837985345179104</v>
      </c>
      <c r="Q15" s="85">
        <f>+VLOOKUP(B15,'[2]regio AS+RE'!$C$4:$J$56,8,0)</f>
        <v>0.22086076883434549</v>
      </c>
    </row>
    <row r="16" spans="2:17" x14ac:dyDescent="0.25">
      <c r="B16" s="1" t="s">
        <v>40</v>
      </c>
      <c r="C16" s="11">
        <v>0.1015372699800148</v>
      </c>
      <c r="D16" s="11">
        <v>0.10686248255838536</v>
      </c>
      <c r="E16" s="11">
        <v>0.11300872350527591</v>
      </c>
      <c r="F16" s="11">
        <v>0.11537823789371994</v>
      </c>
      <c r="G16" s="11">
        <v>0.12550999857853271</v>
      </c>
      <c r="H16" s="11">
        <v>0.13211269478864185</v>
      </c>
      <c r="I16" s="11">
        <v>0.13887791828431337</v>
      </c>
      <c r="J16" s="11">
        <v>0.14680082172472222</v>
      </c>
      <c r="K16" s="11">
        <v>0.15252759804916172</v>
      </c>
      <c r="L16" s="11">
        <v>0.16</v>
      </c>
      <c r="M16" s="21">
        <v>0.17072474438242344</v>
      </c>
      <c r="N16" s="11">
        <v>0.17712123933097762</v>
      </c>
      <c r="O16" s="63">
        <v>0.1860329073056588</v>
      </c>
      <c r="P16" s="85">
        <f>+VLOOKUP(B16,[1]Prov!$C$7:$K$59,9,0)</f>
        <v>0.18750023919166078</v>
      </c>
      <c r="Q16" s="85">
        <f>+VLOOKUP(B16,'[2]regio AS+RE'!$C$4:$J$56,8,0)</f>
        <v>0.18115928135569148</v>
      </c>
    </row>
    <row r="17" spans="2:17" x14ac:dyDescent="0.25">
      <c r="B17" s="1" t="s">
        <v>41</v>
      </c>
      <c r="C17" s="11">
        <v>0.18619885444224693</v>
      </c>
      <c r="D17" s="11">
        <v>0.19416084928620281</v>
      </c>
      <c r="E17" s="11">
        <v>0.19214340653238843</v>
      </c>
      <c r="F17" s="11">
        <v>0.19326327280395802</v>
      </c>
      <c r="G17" s="11">
        <v>0.20279538558492455</v>
      </c>
      <c r="H17" s="11">
        <v>0.20962381959316723</v>
      </c>
      <c r="I17" s="11">
        <v>0.20750256413986745</v>
      </c>
      <c r="J17" s="11">
        <v>0.21301200418403096</v>
      </c>
      <c r="K17" s="11">
        <v>0.21777635048757743</v>
      </c>
      <c r="L17" s="11">
        <v>0.224</v>
      </c>
      <c r="M17" s="21">
        <v>0.24085967425704038</v>
      </c>
      <c r="N17" s="11">
        <v>0.24861919304890204</v>
      </c>
      <c r="O17" s="63">
        <v>0.255040766210759</v>
      </c>
      <c r="P17" s="85">
        <f>+VLOOKUP(B17,[1]Prov!$C$7:$K$59,9,0)</f>
        <v>0.25903224971435185</v>
      </c>
      <c r="Q17" s="85">
        <f>+VLOOKUP(B17,'[2]regio AS+RE'!$C$4:$J$56,8,0)</f>
        <v>0.24338177643918751</v>
      </c>
    </row>
    <row r="18" spans="2:17" x14ac:dyDescent="0.25">
      <c r="B18" s="33" t="s">
        <v>73</v>
      </c>
      <c r="C18" s="58">
        <v>0.17050000000000001</v>
      </c>
      <c r="D18" s="58">
        <v>0.17879999999999999</v>
      </c>
      <c r="E18" s="58">
        <v>0.17860000000000001</v>
      </c>
      <c r="F18" s="58">
        <v>0.1797</v>
      </c>
      <c r="G18" s="58">
        <v>0.1895</v>
      </c>
      <c r="H18" s="58">
        <v>0.19639999999999999</v>
      </c>
      <c r="I18" s="58">
        <v>0.19650000000000001</v>
      </c>
      <c r="J18" s="58">
        <v>0.2024</v>
      </c>
      <c r="K18" s="58">
        <v>0.2079</v>
      </c>
      <c r="L18" s="58">
        <v>0.2104</v>
      </c>
      <c r="M18" s="58">
        <v>0.22939999999999999</v>
      </c>
      <c r="N18" s="58">
        <v>0.23712624274883726</v>
      </c>
      <c r="O18" s="64">
        <v>0.24347772925894418</v>
      </c>
      <c r="P18" s="58">
        <f>+VLOOKUP(B18,[1]Prov!$R$7:$U$25,4,0)</f>
        <v>0.24666265337548421</v>
      </c>
      <c r="Q18" s="58">
        <f>+VLOOKUP(B18,CCAA!$B$28:$M$46,12,0)</f>
        <v>0.23340423661017118</v>
      </c>
    </row>
    <row r="19" spans="2:17" x14ac:dyDescent="0.25">
      <c r="N19" s="45"/>
      <c r="O19" s="65"/>
      <c r="P19" s="86"/>
      <c r="Q19" s="86"/>
    </row>
    <row r="20" spans="2:17" x14ac:dyDescent="0.25">
      <c r="B20" s="29" t="s">
        <v>2</v>
      </c>
      <c r="N20" s="45"/>
      <c r="O20" s="65"/>
      <c r="P20" s="86"/>
      <c r="Q20" s="86"/>
    </row>
    <row r="21" spans="2:17" x14ac:dyDescent="0.25">
      <c r="B21" s="49" t="s">
        <v>0</v>
      </c>
      <c r="N21" s="45"/>
      <c r="O21" s="65"/>
      <c r="P21" s="86"/>
      <c r="Q21" s="86"/>
    </row>
    <row r="22" spans="2:17" x14ac:dyDescent="0.25">
      <c r="N22" s="45"/>
      <c r="O22" s="65"/>
      <c r="P22" s="86"/>
      <c r="Q22" s="86"/>
    </row>
    <row r="23" spans="2:17" x14ac:dyDescent="0.25">
      <c r="B23" s="1"/>
      <c r="C23" s="5">
        <v>2011</v>
      </c>
      <c r="D23" s="5">
        <v>2012</v>
      </c>
      <c r="E23" s="5">
        <v>2013</v>
      </c>
      <c r="F23" s="5">
        <v>2014</v>
      </c>
      <c r="G23" s="5">
        <v>2015</v>
      </c>
      <c r="H23" s="5">
        <v>2016</v>
      </c>
      <c r="I23" s="5">
        <v>2017</v>
      </c>
      <c r="J23" s="5">
        <v>2018</v>
      </c>
      <c r="K23" s="5">
        <v>2019</v>
      </c>
      <c r="L23" s="5">
        <v>2020</v>
      </c>
      <c r="M23" s="5">
        <v>2021</v>
      </c>
      <c r="N23" s="5">
        <v>2022</v>
      </c>
      <c r="O23" s="59">
        <v>2023</v>
      </c>
      <c r="P23" s="32">
        <v>2024</v>
      </c>
      <c r="Q23" s="5">
        <v>2025</v>
      </c>
    </row>
    <row r="24" spans="2:17" x14ac:dyDescent="0.25">
      <c r="B24" s="1" t="s">
        <v>1</v>
      </c>
      <c r="C24" s="2">
        <v>8724961</v>
      </c>
      <c r="D24" s="2">
        <v>8789908</v>
      </c>
      <c r="E24" s="2">
        <v>8917790</v>
      </c>
      <c r="F24" s="2">
        <v>9001277</v>
      </c>
      <c r="G24" s="2">
        <v>9238689</v>
      </c>
      <c r="H24" s="2">
        <v>9568026</v>
      </c>
      <c r="I24" s="2">
        <v>9906056</v>
      </c>
      <c r="J24" s="2">
        <v>10267985</v>
      </c>
      <c r="K24" s="2">
        <v>10587100</v>
      </c>
      <c r="L24" s="2">
        <v>11056803</v>
      </c>
      <c r="M24" s="2">
        <v>11553603</v>
      </c>
      <c r="N24" s="2">
        <v>12055249.80235</v>
      </c>
      <c r="O24" s="60">
        <v>12422414.220999999</v>
      </c>
      <c r="P24" s="82">
        <f>+CCAA!$L$24</f>
        <v>12620697.16736</v>
      </c>
      <c r="Q24" s="82">
        <f>+CCAA!M24</f>
        <v>12831230.673140002</v>
      </c>
    </row>
    <row r="25" spans="2:17" x14ac:dyDescent="0.25">
      <c r="B25" s="1" t="s">
        <v>37</v>
      </c>
      <c r="C25" s="23">
        <v>0.18488810871291386</v>
      </c>
      <c r="D25" s="23">
        <v>0.18799183691975893</v>
      </c>
      <c r="E25" s="23">
        <v>0.19084511257548034</v>
      </c>
      <c r="F25" s="23">
        <v>0.19372560560471111</v>
      </c>
      <c r="G25" s="23">
        <v>0.19901075436373666</v>
      </c>
      <c r="H25" s="23">
        <v>0.20598354301882915</v>
      </c>
      <c r="I25" s="23">
        <v>0.21280899692747737</v>
      </c>
      <c r="J25" s="23">
        <v>0.21971576082855987</v>
      </c>
      <c r="K25" s="23">
        <v>0.22477728426934804</v>
      </c>
      <c r="L25" s="11">
        <v>0.23350000000000001</v>
      </c>
      <c r="M25" s="11">
        <v>0.24410000000000001</v>
      </c>
      <c r="N25" s="11">
        <v>0.2531815855124665</v>
      </c>
      <c r="O25" s="61">
        <v>0.25834087469989048</v>
      </c>
      <c r="P25" s="85">
        <f>+CCAA!$L$47</f>
        <v>0.25858302582591558</v>
      </c>
      <c r="Q25" s="85">
        <f>+CCAA!M47</f>
        <v>0.25997758071818372</v>
      </c>
    </row>
  </sheetData>
  <pageMargins left="0.7" right="0.7" top="0.75" bottom="0.75" header="0.3" footer="0.3"/>
  <ignoredErrors>
    <ignoredError sqref="C9:M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8FA2-8E4E-4697-A349-F9D30A3F2326}">
  <dimension ref="B2:Q19"/>
  <sheetViews>
    <sheetView showGridLines="0" workbookViewId="0">
      <selection activeCell="P5" sqref="P5:Q19"/>
    </sheetView>
  </sheetViews>
  <sheetFormatPr baseColWidth="10" defaultRowHeight="15" x14ac:dyDescent="0.25"/>
  <cols>
    <col min="2" max="2" width="26.85546875" customWidth="1"/>
  </cols>
  <sheetData>
    <row r="2" spans="2:17" x14ac:dyDescent="0.25">
      <c r="B2" s="29" t="s">
        <v>42</v>
      </c>
    </row>
    <row r="3" spans="2:17" x14ac:dyDescent="0.25">
      <c r="B3" s="49" t="s">
        <v>28</v>
      </c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34" t="s">
        <v>12</v>
      </c>
      <c r="C6" s="35">
        <v>112736</v>
      </c>
      <c r="D6" s="35">
        <v>119002</v>
      </c>
      <c r="E6" s="35">
        <v>113835</v>
      </c>
      <c r="F6" s="35">
        <v>130107</v>
      </c>
      <c r="G6" s="35">
        <v>128554</v>
      </c>
      <c r="H6" s="35">
        <v>140524</v>
      </c>
      <c r="I6" s="35">
        <v>142250</v>
      </c>
      <c r="J6" s="35">
        <v>151714</v>
      </c>
      <c r="K6" s="35">
        <v>158270</v>
      </c>
      <c r="L6" s="35">
        <v>162738</v>
      </c>
      <c r="M6" s="27">
        <v>172044</v>
      </c>
      <c r="N6" s="2">
        <v>179609</v>
      </c>
      <c r="O6" s="60">
        <v>189647</v>
      </c>
      <c r="P6" s="82">
        <f>+VLOOKUP(B6,[1]Prov!$C$7:$F$58,4,0)</f>
        <v>197711.85980090001</v>
      </c>
      <c r="Q6" s="82">
        <f>+VLOOKUP(B6,'[2]regio AS+RE'!$C$4:$E$56,3,0)</f>
        <v>205045.88495982849</v>
      </c>
    </row>
    <row r="7" spans="2:17" x14ac:dyDescent="0.25">
      <c r="N7" s="45"/>
      <c r="O7" s="65"/>
      <c r="P7" s="86"/>
      <c r="Q7" s="86"/>
    </row>
    <row r="8" spans="2:17" x14ac:dyDescent="0.25">
      <c r="B8" s="29" t="s">
        <v>42</v>
      </c>
      <c r="N8" s="45"/>
      <c r="O8" s="65"/>
      <c r="P8" s="86"/>
      <c r="Q8" s="86"/>
    </row>
    <row r="9" spans="2:17" x14ac:dyDescent="0.25">
      <c r="B9" s="49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N9" s="46"/>
      <c r="O9" s="66"/>
      <c r="P9" s="3"/>
      <c r="Q9" s="3"/>
    </row>
    <row r="10" spans="2:17" x14ac:dyDescent="0.25">
      <c r="N10" s="45"/>
      <c r="O10" s="65"/>
      <c r="P10" s="86"/>
      <c r="Q10" s="86"/>
    </row>
    <row r="11" spans="2:17" x14ac:dyDescent="0.25">
      <c r="C11" s="5">
        <v>2011</v>
      </c>
      <c r="D11" s="5">
        <v>2012</v>
      </c>
      <c r="E11" s="5">
        <v>2013</v>
      </c>
      <c r="F11" s="5">
        <v>2014</v>
      </c>
      <c r="G11" s="5">
        <v>2015</v>
      </c>
      <c r="H11" s="5">
        <v>2016</v>
      </c>
      <c r="I11" s="5">
        <v>2017</v>
      </c>
      <c r="J11" s="5">
        <v>2018</v>
      </c>
      <c r="K11" s="5">
        <v>2019</v>
      </c>
      <c r="L11" s="5">
        <v>2020</v>
      </c>
      <c r="M11" s="5">
        <v>2021</v>
      </c>
      <c r="N11" s="5">
        <v>2022</v>
      </c>
      <c r="O11" s="59">
        <v>2023</v>
      </c>
      <c r="P11" s="5">
        <v>2024</v>
      </c>
      <c r="Q11" s="5">
        <v>2025</v>
      </c>
    </row>
    <row r="12" spans="2:17" x14ac:dyDescent="0.25">
      <c r="B12" s="34" t="s">
        <v>12</v>
      </c>
      <c r="C12" s="22">
        <v>0.10424165986276303</v>
      </c>
      <c r="D12" s="22">
        <v>0.11116300706760653</v>
      </c>
      <c r="E12" s="22">
        <v>0.10660684284165042</v>
      </c>
      <c r="F12" s="22">
        <v>0.12339341127912534</v>
      </c>
      <c r="G12" s="22">
        <v>0.12307931900843065</v>
      </c>
      <c r="H12" s="22">
        <v>0.13550672789303259</v>
      </c>
      <c r="I12" s="22">
        <v>0.13809942187553093</v>
      </c>
      <c r="J12" s="22">
        <v>0.14810309835891139</v>
      </c>
      <c r="K12" s="22">
        <v>0.15516773154325569</v>
      </c>
      <c r="L12" s="22">
        <v>0.1603</v>
      </c>
      <c r="M12" s="21">
        <v>0.17052682285704091</v>
      </c>
      <c r="N12" s="11">
        <v>0.17864478477169199</v>
      </c>
      <c r="O12" s="63">
        <v>0.18850466174979622</v>
      </c>
      <c r="P12" s="85">
        <f>+VLOOKUP(B12,[1]Prov!$R$7:$U$25,4,0)</f>
        <v>0.1957397815022647</v>
      </c>
      <c r="Q12" s="85">
        <f>+VLOOKUP(B12,'[2]regio AS+RE'!$C$4:$J$56,8,0)</f>
        <v>0.20146880630390268</v>
      </c>
    </row>
    <row r="13" spans="2:17" x14ac:dyDescent="0.25">
      <c r="N13" s="45"/>
      <c r="O13" s="65"/>
      <c r="P13" s="86"/>
      <c r="Q13" s="86"/>
    </row>
    <row r="14" spans="2:17" x14ac:dyDescent="0.25">
      <c r="B14" s="29" t="s">
        <v>2</v>
      </c>
      <c r="N14" s="45"/>
      <c r="O14" s="65"/>
      <c r="P14" s="86"/>
      <c r="Q14" s="86"/>
    </row>
    <row r="15" spans="2:17" x14ac:dyDescent="0.25">
      <c r="B15" s="49" t="s">
        <v>0</v>
      </c>
      <c r="N15" s="45"/>
      <c r="O15" s="65"/>
      <c r="P15" s="86"/>
      <c r="Q15" s="86"/>
    </row>
    <row r="16" spans="2:17" x14ac:dyDescent="0.25">
      <c r="N16" s="45"/>
      <c r="O16" s="65"/>
      <c r="P16" s="86"/>
      <c r="Q16" s="86"/>
    </row>
    <row r="17" spans="2:17" x14ac:dyDescent="0.25">
      <c r="B17" s="1"/>
      <c r="C17" s="5">
        <v>2011</v>
      </c>
      <c r="D17" s="5">
        <v>2012</v>
      </c>
      <c r="E17" s="5">
        <v>2013</v>
      </c>
      <c r="F17" s="5">
        <v>2014</v>
      </c>
      <c r="G17" s="5">
        <v>2015</v>
      </c>
      <c r="H17" s="5">
        <v>2016</v>
      </c>
      <c r="I17" s="5">
        <v>2017</v>
      </c>
      <c r="J17" s="5">
        <v>2018</v>
      </c>
      <c r="K17" s="5">
        <v>2019</v>
      </c>
      <c r="L17" s="5">
        <v>2020</v>
      </c>
      <c r="M17" s="31">
        <v>2021</v>
      </c>
      <c r="N17" s="5">
        <v>2022</v>
      </c>
      <c r="O17" s="59">
        <v>2023</v>
      </c>
      <c r="P17" s="32">
        <v>2024</v>
      </c>
      <c r="Q17" s="5">
        <v>2025</v>
      </c>
    </row>
    <row r="18" spans="2:17" x14ac:dyDescent="0.25">
      <c r="B18" s="1" t="s">
        <v>1</v>
      </c>
      <c r="C18" s="2">
        <v>8724961</v>
      </c>
      <c r="D18" s="2">
        <v>8789908</v>
      </c>
      <c r="E18" s="2">
        <v>8917790</v>
      </c>
      <c r="F18" s="2">
        <v>9001277</v>
      </c>
      <c r="G18" s="2">
        <v>9238689</v>
      </c>
      <c r="H18" s="2">
        <v>9568026</v>
      </c>
      <c r="I18" s="2">
        <v>9906056</v>
      </c>
      <c r="J18" s="2">
        <v>10267985</v>
      </c>
      <c r="K18" s="2">
        <v>10587100</v>
      </c>
      <c r="L18" s="15">
        <v>11056803</v>
      </c>
      <c r="M18" s="2">
        <v>11553603</v>
      </c>
      <c r="N18" s="2">
        <v>12055249.80235</v>
      </c>
      <c r="O18" s="60">
        <v>12422414.220999999</v>
      </c>
      <c r="P18" s="82">
        <f>+CCAA!$L$24</f>
        <v>12620697.16736</v>
      </c>
      <c r="Q18" s="82">
        <f>+CCAA!M24</f>
        <v>12831230.673140002</v>
      </c>
    </row>
    <row r="19" spans="2:17" x14ac:dyDescent="0.25">
      <c r="B19" s="1" t="s">
        <v>37</v>
      </c>
      <c r="C19" s="23">
        <v>0.18488810871291386</v>
      </c>
      <c r="D19" s="23">
        <v>0.18799183691975893</v>
      </c>
      <c r="E19" s="23">
        <v>0.19084511257548034</v>
      </c>
      <c r="F19" s="23">
        <v>0.19372560560471111</v>
      </c>
      <c r="G19" s="23">
        <v>0.19901075436373666</v>
      </c>
      <c r="H19" s="23">
        <v>0.20598354301882915</v>
      </c>
      <c r="I19" s="23">
        <v>0.21280899692747737</v>
      </c>
      <c r="J19" s="23">
        <v>0.21971576082855987</v>
      </c>
      <c r="K19" s="23">
        <v>0.22477728426934804</v>
      </c>
      <c r="L19" s="11">
        <v>0.23350000000000001</v>
      </c>
      <c r="M19" s="11">
        <v>0.24410000000000001</v>
      </c>
      <c r="N19" s="11">
        <v>0.2531815855124665</v>
      </c>
      <c r="O19" s="61">
        <v>0.25834087469989048</v>
      </c>
      <c r="P19" s="85">
        <f>+CCAA!$L$47</f>
        <v>0.25858302582591558</v>
      </c>
      <c r="Q19" s="85">
        <f>+CCAA!M47</f>
        <v>0.25997758071818372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8F8F-2189-4EE9-88C6-E4BFB5064E7B}">
  <dimension ref="B2:Q19"/>
  <sheetViews>
    <sheetView showGridLines="0" workbookViewId="0">
      <selection activeCell="P5" sqref="P5:Q19"/>
    </sheetView>
  </sheetViews>
  <sheetFormatPr baseColWidth="10" defaultRowHeight="15" x14ac:dyDescent="0.25"/>
  <cols>
    <col min="2" max="2" width="27" customWidth="1"/>
    <col min="17" max="17" width="11.5703125" style="45"/>
  </cols>
  <sheetData>
    <row r="2" spans="2:17" x14ac:dyDescent="0.25">
      <c r="B2" s="29" t="s">
        <v>43</v>
      </c>
    </row>
    <row r="3" spans="2:17" x14ac:dyDescent="0.25">
      <c r="B3" s="49" t="s">
        <v>28</v>
      </c>
    </row>
    <row r="4" spans="2:17" x14ac:dyDescent="0.25">
      <c r="B4" s="49"/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36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37" t="s">
        <v>13</v>
      </c>
      <c r="C6" s="27">
        <v>294550</v>
      </c>
      <c r="D6" s="27">
        <v>276141</v>
      </c>
      <c r="E6" s="27">
        <v>299547</v>
      </c>
      <c r="F6" s="27">
        <v>310067</v>
      </c>
      <c r="G6" s="27">
        <v>315677</v>
      </c>
      <c r="H6" s="27">
        <v>326125</v>
      </c>
      <c r="I6" s="27">
        <v>333032</v>
      </c>
      <c r="J6" s="27">
        <v>343974</v>
      </c>
      <c r="K6" s="27">
        <v>351549</v>
      </c>
      <c r="L6" s="27">
        <v>358327</v>
      </c>
      <c r="M6" s="27">
        <v>367006</v>
      </c>
      <c r="N6" s="2">
        <v>379837</v>
      </c>
      <c r="O6" s="60">
        <v>393387</v>
      </c>
      <c r="P6" s="82">
        <f>+VLOOKUP(B6,[1]Prov!$C$7:$F$58,4,0)</f>
        <v>398817.82878246333</v>
      </c>
      <c r="Q6" s="82">
        <f>+VLOOKUP(B6,'[2]regio AS+RE'!$C$4:$E$56,3,0)</f>
        <v>406158.724026246</v>
      </c>
    </row>
    <row r="7" spans="2:17" x14ac:dyDescent="0.25">
      <c r="N7" s="45"/>
      <c r="O7" s="65"/>
      <c r="P7" s="86"/>
      <c r="Q7" s="86"/>
    </row>
    <row r="8" spans="2:17" x14ac:dyDescent="0.25">
      <c r="B8" s="29" t="s">
        <v>43</v>
      </c>
      <c r="N8" s="45"/>
      <c r="O8" s="65"/>
      <c r="P8" s="86"/>
      <c r="Q8" s="86"/>
    </row>
    <row r="9" spans="2:17" x14ac:dyDescent="0.25">
      <c r="B9" s="49" t="s">
        <v>0</v>
      </c>
      <c r="C9" s="3"/>
      <c r="D9" s="3"/>
      <c r="E9" s="3"/>
      <c r="F9" s="3"/>
      <c r="G9" s="3"/>
      <c r="H9" s="3"/>
      <c r="I9" s="3"/>
      <c r="J9" s="3"/>
      <c r="K9" s="3"/>
      <c r="N9" s="45"/>
      <c r="O9" s="65"/>
      <c r="P9" s="86"/>
      <c r="Q9" s="86"/>
    </row>
    <row r="10" spans="2:17" x14ac:dyDescent="0.25">
      <c r="N10" s="45"/>
      <c r="O10" s="65"/>
      <c r="P10" s="86"/>
      <c r="Q10" s="86"/>
    </row>
    <row r="11" spans="2:17" x14ac:dyDescent="0.25">
      <c r="C11" s="5">
        <v>2011</v>
      </c>
      <c r="D11" s="5">
        <v>2012</v>
      </c>
      <c r="E11" s="5">
        <v>2013</v>
      </c>
      <c r="F11" s="5">
        <v>2014</v>
      </c>
      <c r="G11" s="5">
        <v>2015</v>
      </c>
      <c r="H11" s="5">
        <v>2016</v>
      </c>
      <c r="I11" s="5">
        <v>2017</v>
      </c>
      <c r="J11" s="5">
        <v>2018</v>
      </c>
      <c r="K11" s="5">
        <v>2019</v>
      </c>
      <c r="L11" s="5">
        <v>2020</v>
      </c>
      <c r="M11" s="5">
        <v>2021</v>
      </c>
      <c r="N11" s="5">
        <v>2022</v>
      </c>
      <c r="O11" s="59">
        <v>2023</v>
      </c>
      <c r="P11" s="5">
        <v>2024</v>
      </c>
      <c r="Q11" s="5">
        <v>2025</v>
      </c>
    </row>
    <row r="12" spans="2:17" x14ac:dyDescent="0.25">
      <c r="B12" s="33" t="s">
        <v>13</v>
      </c>
      <c r="C12" s="21">
        <v>0.26461799959393195</v>
      </c>
      <c r="D12" s="21">
        <v>0.24999094698190483</v>
      </c>
      <c r="E12" s="21">
        <v>0.26983420636600713</v>
      </c>
      <c r="F12" s="21">
        <v>0.27641634997089343</v>
      </c>
      <c r="G12" s="21">
        <v>0.27955395629071983</v>
      </c>
      <c r="H12" s="21">
        <v>0.28525108655626608</v>
      </c>
      <c r="I12" s="21">
        <v>0.28695035546544823</v>
      </c>
      <c r="J12" s="21">
        <v>0.29233903352549279</v>
      </c>
      <c r="K12" s="21">
        <v>0.29330555592636598</v>
      </c>
      <c r="L12" s="21">
        <v>0.2949</v>
      </c>
      <c r="M12" s="21">
        <v>0.30097162220232176</v>
      </c>
      <c r="N12" s="11">
        <v>0.30824159860054712</v>
      </c>
      <c r="O12" s="63">
        <v>0.3251384818324729</v>
      </c>
      <c r="P12" s="85">
        <f>+VLOOKUP(B12,[1]Prov!$R$7:$U$25,4,0)</f>
        <v>0.32197392255570578</v>
      </c>
      <c r="Q12" s="85">
        <f>+VLOOKUP(B12,'[2]regio AS+RE'!$C$4:$J$56,8,0)</f>
        <v>0.32294615667441856</v>
      </c>
    </row>
    <row r="13" spans="2:17" x14ac:dyDescent="0.25">
      <c r="B13" s="29"/>
      <c r="L13" s="38"/>
      <c r="N13" s="47"/>
      <c r="O13" s="67"/>
      <c r="P13" s="86"/>
      <c r="Q13" s="86"/>
    </row>
    <row r="14" spans="2:17" x14ac:dyDescent="0.25">
      <c r="B14" s="29" t="s">
        <v>2</v>
      </c>
      <c r="N14" s="45"/>
      <c r="O14" s="65"/>
      <c r="P14" s="86"/>
      <c r="Q14" s="86"/>
    </row>
    <row r="15" spans="2:17" x14ac:dyDescent="0.25">
      <c r="B15" s="49" t="s">
        <v>0</v>
      </c>
      <c r="N15" s="45"/>
      <c r="O15" s="65"/>
      <c r="P15" s="86"/>
      <c r="Q15" s="86"/>
    </row>
    <row r="16" spans="2:17" x14ac:dyDescent="0.25">
      <c r="N16" s="45"/>
      <c r="O16" s="65"/>
      <c r="P16" s="86"/>
      <c r="Q16" s="86"/>
    </row>
    <row r="17" spans="2:17" x14ac:dyDescent="0.25">
      <c r="B17" s="1"/>
      <c r="C17" s="5">
        <v>2011</v>
      </c>
      <c r="D17" s="5">
        <v>2012</v>
      </c>
      <c r="E17" s="5">
        <v>2013</v>
      </c>
      <c r="F17" s="5">
        <v>2014</v>
      </c>
      <c r="G17" s="5">
        <v>2015</v>
      </c>
      <c r="H17" s="5">
        <v>2016</v>
      </c>
      <c r="I17" s="5">
        <v>2017</v>
      </c>
      <c r="J17" s="5">
        <v>2018</v>
      </c>
      <c r="K17" s="5">
        <v>2019</v>
      </c>
      <c r="L17" s="5">
        <v>2020</v>
      </c>
      <c r="M17" s="31">
        <v>2021</v>
      </c>
      <c r="N17" s="5">
        <v>2022</v>
      </c>
      <c r="O17" s="59">
        <v>2023</v>
      </c>
      <c r="P17" s="32">
        <v>2024</v>
      </c>
      <c r="Q17" s="5">
        <v>2025</v>
      </c>
    </row>
    <row r="18" spans="2:17" x14ac:dyDescent="0.25">
      <c r="B18" s="1" t="s">
        <v>1</v>
      </c>
      <c r="C18" s="2">
        <v>8724961</v>
      </c>
      <c r="D18" s="2">
        <v>8789908</v>
      </c>
      <c r="E18" s="2">
        <v>8917790</v>
      </c>
      <c r="F18" s="2">
        <v>9001277</v>
      </c>
      <c r="G18" s="2">
        <v>9238689</v>
      </c>
      <c r="H18" s="2">
        <v>9568026</v>
      </c>
      <c r="I18" s="2">
        <v>9906056</v>
      </c>
      <c r="J18" s="2">
        <v>10267985</v>
      </c>
      <c r="K18" s="2">
        <v>10587100</v>
      </c>
      <c r="L18" s="2">
        <v>11056803</v>
      </c>
      <c r="M18" s="2">
        <v>11553603</v>
      </c>
      <c r="N18" s="2">
        <v>12055249.80235</v>
      </c>
      <c r="O18" s="60">
        <v>12422414.220999999</v>
      </c>
      <c r="P18" s="82">
        <f>+CCAA!$L$24</f>
        <v>12620697.16736</v>
      </c>
      <c r="Q18" s="82">
        <f>+CCAA!M24</f>
        <v>12831230.673140002</v>
      </c>
    </row>
    <row r="19" spans="2:17" x14ac:dyDescent="0.25">
      <c r="B19" s="1" t="s">
        <v>37</v>
      </c>
      <c r="C19" s="23">
        <v>0.18488810871291386</v>
      </c>
      <c r="D19" s="23">
        <v>0.18799183691975893</v>
      </c>
      <c r="E19" s="23">
        <v>0.19084511257548034</v>
      </c>
      <c r="F19" s="23">
        <v>0.19372560560471111</v>
      </c>
      <c r="G19" s="23">
        <v>0.19901075436373666</v>
      </c>
      <c r="H19" s="23">
        <v>0.20598354301882915</v>
      </c>
      <c r="I19" s="23">
        <v>0.21280899692747737</v>
      </c>
      <c r="J19" s="23">
        <v>0.21971576082855987</v>
      </c>
      <c r="K19" s="23">
        <v>0.22477728426934804</v>
      </c>
      <c r="L19" s="11">
        <v>0.23350000000000001</v>
      </c>
      <c r="M19" s="11">
        <v>0.24410000000000001</v>
      </c>
      <c r="N19" s="11">
        <v>0.2531815855124665</v>
      </c>
      <c r="O19" s="63">
        <v>0.25834087469989048</v>
      </c>
      <c r="P19" s="85">
        <f>+CCAA!$L$47</f>
        <v>0.25858302582591558</v>
      </c>
      <c r="Q19" s="85">
        <f>+CCAA!M47</f>
        <v>0.25997758071818372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BFB1-2E1C-4D98-BE17-1F396D25110B}">
  <dimension ref="B2:Q23"/>
  <sheetViews>
    <sheetView showGridLines="0" workbookViewId="0">
      <selection activeCell="P5" sqref="P5:Q23"/>
    </sheetView>
  </sheetViews>
  <sheetFormatPr baseColWidth="10" defaultRowHeight="15" x14ac:dyDescent="0.25"/>
  <cols>
    <col min="2" max="2" width="27" customWidth="1"/>
    <col min="17" max="17" width="11.5703125" style="45"/>
  </cols>
  <sheetData>
    <row r="2" spans="2:17" x14ac:dyDescent="0.25">
      <c r="B2" s="29" t="s">
        <v>44</v>
      </c>
    </row>
    <row r="3" spans="2:17" x14ac:dyDescent="0.25">
      <c r="B3" s="49" t="s">
        <v>28</v>
      </c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14" t="s">
        <v>77</v>
      </c>
      <c r="C6" s="1">
        <v>135971</v>
      </c>
      <c r="D6" s="1">
        <v>146043</v>
      </c>
      <c r="E6" s="1">
        <v>150216</v>
      </c>
      <c r="F6" s="1">
        <v>154023</v>
      </c>
      <c r="G6" s="1">
        <v>164832</v>
      </c>
      <c r="H6" s="1">
        <v>177154</v>
      </c>
      <c r="I6" s="1">
        <v>192014</v>
      </c>
      <c r="J6" s="1">
        <v>205865</v>
      </c>
      <c r="K6" s="1">
        <v>217750</v>
      </c>
      <c r="L6" s="2">
        <v>224546</v>
      </c>
      <c r="M6" s="27">
        <v>231314</v>
      </c>
      <c r="N6" s="2">
        <v>242886</v>
      </c>
      <c r="O6" s="60">
        <v>253976</v>
      </c>
      <c r="P6" s="82">
        <f>+VLOOKUP(B6,[1]Prov!$C$7:$F$58,4,0)</f>
        <v>256097.29349009064</v>
      </c>
      <c r="Q6" s="82">
        <f>+VLOOKUP(B6,'[2]regio AS+RE'!$C$4:$E$56,3,0)</f>
        <v>258642.60308085231</v>
      </c>
    </row>
    <row r="7" spans="2:17" x14ac:dyDescent="0.25">
      <c r="B7" s="14" t="s">
        <v>78</v>
      </c>
      <c r="C7" s="1">
        <v>139695</v>
      </c>
      <c r="D7" s="1">
        <v>147089</v>
      </c>
      <c r="E7" s="1">
        <v>149981</v>
      </c>
      <c r="F7" s="1">
        <v>155630</v>
      </c>
      <c r="G7" s="1">
        <v>167834</v>
      </c>
      <c r="H7" s="1">
        <v>178036</v>
      </c>
      <c r="I7" s="1">
        <v>197911</v>
      </c>
      <c r="J7" s="1">
        <v>208735</v>
      </c>
      <c r="K7" s="1">
        <v>219342</v>
      </c>
      <c r="L7" s="2">
        <v>221530</v>
      </c>
      <c r="M7" s="27">
        <v>227388</v>
      </c>
      <c r="N7" s="2">
        <v>238995</v>
      </c>
      <c r="O7" s="60">
        <v>251784</v>
      </c>
      <c r="P7" s="82">
        <f>+VLOOKUP(B7,[1]Prov!$C$7:$F$58,4,0)</f>
        <v>254098.50819359632</v>
      </c>
      <c r="Q7" s="82">
        <f>+VLOOKUP(B7,'[2]regio AS+RE'!$C$4:$E$56,3,0)</f>
        <v>253819.99530107225</v>
      </c>
    </row>
    <row r="8" spans="2:17" x14ac:dyDescent="0.25">
      <c r="B8" s="28" t="s">
        <v>14</v>
      </c>
      <c r="C8" s="37">
        <f>SUM(C6:C7)</f>
        <v>275666</v>
      </c>
      <c r="D8" s="37">
        <f t="shared" ref="D8:L8" si="0">SUM(D6:D7)</f>
        <v>293132</v>
      </c>
      <c r="E8" s="37">
        <f t="shared" si="0"/>
        <v>300197</v>
      </c>
      <c r="F8" s="37">
        <f t="shared" si="0"/>
        <v>309653</v>
      </c>
      <c r="G8" s="37">
        <f t="shared" si="0"/>
        <v>332666</v>
      </c>
      <c r="H8" s="37">
        <f t="shared" si="0"/>
        <v>355190</v>
      </c>
      <c r="I8" s="37">
        <f t="shared" si="0"/>
        <v>389925</v>
      </c>
      <c r="J8" s="37">
        <f t="shared" si="0"/>
        <v>414600</v>
      </c>
      <c r="K8" s="37">
        <f t="shared" si="0"/>
        <v>437092</v>
      </c>
      <c r="L8" s="37">
        <f t="shared" si="0"/>
        <v>446076</v>
      </c>
      <c r="M8" s="74">
        <f>SUM(M6:M7)</f>
        <v>458702</v>
      </c>
      <c r="N8" s="74">
        <v>481881</v>
      </c>
      <c r="O8" s="75">
        <v>505760</v>
      </c>
      <c r="P8" s="74">
        <f>SUM(P6:P7)</f>
        <v>510195.80168368696</v>
      </c>
      <c r="Q8" s="74">
        <f>SUM(Q6:Q7)</f>
        <v>512462.59838192456</v>
      </c>
    </row>
    <row r="9" spans="2:17" x14ac:dyDescent="0.25">
      <c r="N9" s="45"/>
      <c r="O9" s="65"/>
      <c r="P9" s="86"/>
      <c r="Q9" s="86"/>
    </row>
    <row r="10" spans="2:17" x14ac:dyDescent="0.25">
      <c r="B10" s="29" t="s">
        <v>44</v>
      </c>
      <c r="N10" s="45"/>
      <c r="O10" s="65"/>
      <c r="P10" s="86"/>
      <c r="Q10" s="86"/>
    </row>
    <row r="11" spans="2:17" x14ac:dyDescent="0.25">
      <c r="B11" s="49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N11" s="46"/>
      <c r="O11" s="66"/>
      <c r="P11" s="86"/>
      <c r="Q11" s="86"/>
    </row>
    <row r="12" spans="2:17" x14ac:dyDescent="0.25">
      <c r="N12" s="45"/>
      <c r="O12" s="65"/>
      <c r="P12" s="86"/>
      <c r="Q12" s="86"/>
    </row>
    <row r="13" spans="2:17" x14ac:dyDescent="0.25">
      <c r="C13" s="5">
        <v>2011</v>
      </c>
      <c r="D13" s="5">
        <v>2012</v>
      </c>
      <c r="E13" s="5">
        <v>2013</v>
      </c>
      <c r="F13" s="5">
        <v>2014</v>
      </c>
      <c r="G13" s="5">
        <v>2015</v>
      </c>
      <c r="H13" s="5">
        <v>2016</v>
      </c>
      <c r="I13" s="5">
        <v>2017</v>
      </c>
      <c r="J13" s="5">
        <v>2018</v>
      </c>
      <c r="K13" s="5">
        <v>2019</v>
      </c>
      <c r="L13" s="5">
        <v>2020</v>
      </c>
      <c r="M13" s="5">
        <v>2021</v>
      </c>
      <c r="N13" s="5">
        <v>2022</v>
      </c>
      <c r="O13" s="59">
        <v>2023</v>
      </c>
      <c r="P13" s="5">
        <v>2024</v>
      </c>
      <c r="Q13" s="5">
        <v>2025</v>
      </c>
    </row>
    <row r="14" spans="2:17" x14ac:dyDescent="0.25">
      <c r="B14" s="14" t="s">
        <v>77</v>
      </c>
      <c r="C14" s="11">
        <v>0.1239502999143102</v>
      </c>
      <c r="D14" s="11">
        <v>0.13372272424695528</v>
      </c>
      <c r="E14" s="11">
        <v>0.13677946887505862</v>
      </c>
      <c r="F14" s="11">
        <v>0.13967172976649286</v>
      </c>
      <c r="G14" s="11">
        <v>0.14878837248554774</v>
      </c>
      <c r="H14" s="11">
        <v>0.15904369450654027</v>
      </c>
      <c r="I14" s="11">
        <v>0.17102237201422946</v>
      </c>
      <c r="J14" s="11">
        <v>0.18185873737306815</v>
      </c>
      <c r="K14" s="11">
        <v>0.19031578873767535</v>
      </c>
      <c r="L14" s="11">
        <v>0.19400000000000001</v>
      </c>
      <c r="M14" s="21">
        <v>0.20075436720637654</v>
      </c>
      <c r="N14" s="11">
        <v>0.20950845660803863</v>
      </c>
      <c r="O14" s="63">
        <v>0.22164991189892508</v>
      </c>
      <c r="P14" s="85">
        <f>+VLOOKUP(B14,[1]Prov!$C$7:$K$59,9,0)</f>
        <v>0.21963634277189881</v>
      </c>
      <c r="Q14" s="85">
        <f>+VLOOKUP(B14,'[2]regio AS+RE'!$C$4:$J$56,8,0)</f>
        <v>0.22010094644909733</v>
      </c>
    </row>
    <row r="15" spans="2:17" x14ac:dyDescent="0.25">
      <c r="B15" s="14" t="s">
        <v>78</v>
      </c>
      <c r="C15" s="11">
        <v>0.13565400290739171</v>
      </c>
      <c r="D15" s="11">
        <v>0.1470201945489511</v>
      </c>
      <c r="E15" s="11">
        <v>0.14893887469376771</v>
      </c>
      <c r="F15" s="11">
        <v>0.15291048698890236</v>
      </c>
      <c r="G15" s="11">
        <v>0.16476383548506854</v>
      </c>
      <c r="H15" s="11">
        <v>0.17311823042822541</v>
      </c>
      <c r="I15" s="11">
        <v>0.19000635559455531</v>
      </c>
      <c r="J15" s="11">
        <v>0.19754936013068061</v>
      </c>
      <c r="K15" s="11">
        <v>0.20382690018483085</v>
      </c>
      <c r="L15" s="11">
        <v>0.20300000000000001</v>
      </c>
      <c r="M15" s="21">
        <v>0.20782235643140862</v>
      </c>
      <c r="N15" s="11">
        <v>0.21680680827072071</v>
      </c>
      <c r="O15" s="63">
        <v>0.23593550436527161</v>
      </c>
      <c r="P15" s="85">
        <f>+VLOOKUP(B15,[1]Prov!$C$7:$K$59,9,0)</f>
        <v>0.23485843544506566</v>
      </c>
      <c r="Q15" s="85">
        <f>+VLOOKUP(B15,'[2]regio AS+RE'!$C$4:$J$56,8,0)</f>
        <v>0.23276713867635102</v>
      </c>
    </row>
    <row r="16" spans="2:17" x14ac:dyDescent="0.25">
      <c r="B16" s="28" t="s">
        <v>14</v>
      </c>
      <c r="C16" s="58">
        <v>0.12959999999999999</v>
      </c>
      <c r="D16" s="58">
        <v>0.14000000000000001</v>
      </c>
      <c r="E16" s="58">
        <v>0.14249999999999999</v>
      </c>
      <c r="F16" s="58">
        <v>0.14599999999999999</v>
      </c>
      <c r="G16" s="58">
        <v>0.15640000000000001</v>
      </c>
      <c r="H16" s="58">
        <v>0.1658</v>
      </c>
      <c r="I16" s="58">
        <v>0.18010000000000001</v>
      </c>
      <c r="J16" s="58">
        <v>0.18940000000000001</v>
      </c>
      <c r="K16" s="58">
        <v>0.1968</v>
      </c>
      <c r="L16" s="58">
        <v>0.19869999999999999</v>
      </c>
      <c r="M16" s="72">
        <v>0.20419999999999999</v>
      </c>
      <c r="N16" s="58">
        <v>0.21306570701148467</v>
      </c>
      <c r="O16" s="64">
        <v>0.22853879050128872</v>
      </c>
      <c r="P16" s="58">
        <f>+VLOOKUP(B16,[1]Prov!$R$7:$U$25,4,0)</f>
        <v>0.22696269706311187</v>
      </c>
      <c r="Q16" s="58">
        <f>+VLOOKUP(B16,CCAA!$B$28:$M$46,12,0)</f>
        <v>0.22619737697028966</v>
      </c>
    </row>
    <row r="17" spans="2:17" x14ac:dyDescent="0.25">
      <c r="N17" s="45"/>
      <c r="O17" s="65"/>
      <c r="P17" s="86"/>
      <c r="Q17" s="86"/>
    </row>
    <row r="18" spans="2:17" x14ac:dyDescent="0.25">
      <c r="B18" s="29" t="s">
        <v>2</v>
      </c>
      <c r="N18" s="45"/>
      <c r="O18" s="65"/>
      <c r="P18" s="86"/>
      <c r="Q18" s="86"/>
    </row>
    <row r="19" spans="2:17" x14ac:dyDescent="0.25">
      <c r="B19" s="49" t="s">
        <v>0</v>
      </c>
      <c r="N19" s="45"/>
      <c r="O19" s="65"/>
      <c r="P19" s="86"/>
      <c r="Q19" s="86"/>
    </row>
    <row r="20" spans="2:17" x14ac:dyDescent="0.25">
      <c r="N20" s="45"/>
      <c r="O20" s="65"/>
      <c r="P20" s="86"/>
      <c r="Q20" s="86"/>
    </row>
    <row r="21" spans="2:17" x14ac:dyDescent="0.25">
      <c r="B21" s="1"/>
      <c r="C21" s="5">
        <v>2011</v>
      </c>
      <c r="D21" s="5">
        <v>2012</v>
      </c>
      <c r="E21" s="5">
        <v>2013</v>
      </c>
      <c r="F21" s="5">
        <v>2014</v>
      </c>
      <c r="G21" s="5">
        <v>2015</v>
      </c>
      <c r="H21" s="5">
        <v>2016</v>
      </c>
      <c r="I21" s="5">
        <v>2017</v>
      </c>
      <c r="J21" s="5">
        <v>2018</v>
      </c>
      <c r="K21" s="5">
        <v>2019</v>
      </c>
      <c r="L21" s="5">
        <v>2020</v>
      </c>
      <c r="M21" s="31">
        <v>2021</v>
      </c>
      <c r="N21" s="5">
        <v>2022</v>
      </c>
      <c r="O21" s="59">
        <v>2023</v>
      </c>
      <c r="P21" s="32">
        <v>2024</v>
      </c>
      <c r="Q21" s="5">
        <v>2025</v>
      </c>
    </row>
    <row r="22" spans="2:17" x14ac:dyDescent="0.25">
      <c r="B22" s="1" t="s">
        <v>1</v>
      </c>
      <c r="C22" s="2">
        <v>8724961</v>
      </c>
      <c r="D22" s="2">
        <v>8789908</v>
      </c>
      <c r="E22" s="2">
        <v>8917790</v>
      </c>
      <c r="F22" s="2">
        <v>9001277</v>
      </c>
      <c r="G22" s="2">
        <v>9238689</v>
      </c>
      <c r="H22" s="2">
        <v>9568026</v>
      </c>
      <c r="I22" s="2">
        <v>9906056</v>
      </c>
      <c r="J22" s="2">
        <v>10267985</v>
      </c>
      <c r="K22" s="2">
        <v>10587100</v>
      </c>
      <c r="L22" s="2">
        <v>11056803</v>
      </c>
      <c r="M22" s="2">
        <v>11553603</v>
      </c>
      <c r="N22" s="2">
        <v>12055249.80235</v>
      </c>
      <c r="O22" s="60">
        <v>12422414.220999999</v>
      </c>
      <c r="P22" s="82">
        <f>+CCAA!$L$24</f>
        <v>12620697.16736</v>
      </c>
      <c r="Q22" s="82">
        <f>+CCAA!M24</f>
        <v>12831230.673140002</v>
      </c>
    </row>
    <row r="23" spans="2:17" x14ac:dyDescent="0.25">
      <c r="B23" s="1" t="s">
        <v>37</v>
      </c>
      <c r="C23" s="23">
        <v>0.18488810871291386</v>
      </c>
      <c r="D23" s="23">
        <v>0.18799183691975893</v>
      </c>
      <c r="E23" s="23">
        <v>0.19084511257548034</v>
      </c>
      <c r="F23" s="23">
        <v>0.19372560560471111</v>
      </c>
      <c r="G23" s="23">
        <v>0.19901075436373666</v>
      </c>
      <c r="H23" s="23">
        <v>0.20598354301882915</v>
      </c>
      <c r="I23" s="23">
        <v>0.21280899692747737</v>
      </c>
      <c r="J23" s="23">
        <v>0.21971576082855987</v>
      </c>
      <c r="K23" s="23">
        <v>0.22477728426934804</v>
      </c>
      <c r="L23" s="11">
        <v>0.23350000000000001</v>
      </c>
      <c r="M23" s="11">
        <v>0.24410000000000001</v>
      </c>
      <c r="N23" s="11">
        <v>0.2531815855124665</v>
      </c>
      <c r="O23" s="63">
        <v>0.25834087469989048</v>
      </c>
      <c r="P23" s="85">
        <f>+CCAA!$L$47</f>
        <v>0.25858302582591558</v>
      </c>
      <c r="Q23" s="85">
        <f>+CCAA!M47</f>
        <v>0.25997758071818372</v>
      </c>
    </row>
  </sheetData>
  <pageMargins left="0.7" right="0.7" top="0.75" bottom="0.75" header="0.3" footer="0.3"/>
  <ignoredErrors>
    <ignoredError sqref="C8:M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6DB8-B026-4F9A-B09D-AFE54490DB54}">
  <dimension ref="B2:Q19"/>
  <sheetViews>
    <sheetView showGridLines="0" workbookViewId="0">
      <selection activeCell="P5" sqref="P5:Q19"/>
    </sheetView>
  </sheetViews>
  <sheetFormatPr baseColWidth="10" defaultRowHeight="15" x14ac:dyDescent="0.25"/>
  <cols>
    <col min="2" max="2" width="27.140625" customWidth="1"/>
    <col min="17" max="17" width="11.5703125" style="45"/>
  </cols>
  <sheetData>
    <row r="2" spans="2:17" x14ac:dyDescent="0.25">
      <c r="B2" s="29" t="s">
        <v>45</v>
      </c>
    </row>
    <row r="3" spans="2:17" x14ac:dyDescent="0.25">
      <c r="B3" s="49" t="s">
        <v>28</v>
      </c>
    </row>
    <row r="4" spans="2:17" x14ac:dyDescent="0.25">
      <c r="B4" s="49"/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36">
        <v>2019</v>
      </c>
      <c r="L5" s="5">
        <v>2020</v>
      </c>
      <c r="M5" s="5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28" t="s">
        <v>15</v>
      </c>
      <c r="C6" s="27">
        <v>87909</v>
      </c>
      <c r="D6" s="27">
        <v>92141</v>
      </c>
      <c r="E6" s="27">
        <v>90327</v>
      </c>
      <c r="F6" s="27">
        <v>91401</v>
      </c>
      <c r="G6" s="27">
        <v>33941</v>
      </c>
      <c r="H6" s="27">
        <v>30687</v>
      </c>
      <c r="I6" s="27">
        <v>34407</v>
      </c>
      <c r="J6" s="27">
        <v>35940</v>
      </c>
      <c r="K6" s="27">
        <v>36910</v>
      </c>
      <c r="L6" s="27">
        <v>44867</v>
      </c>
      <c r="M6" s="27">
        <v>75121</v>
      </c>
      <c r="N6" s="2">
        <v>79968</v>
      </c>
      <c r="O6" s="60">
        <v>73844</v>
      </c>
      <c r="P6" s="82">
        <f>+VLOOKUP(B6,[1]Prov!$C$7:$F$58,4,0)</f>
        <v>89774.773263840558</v>
      </c>
      <c r="Q6" s="82">
        <f>+VLOOKUP(B6,'[2]regio AS+RE'!$C$4:$E$56,3,0)</f>
        <v>86761.507960219358</v>
      </c>
    </row>
    <row r="7" spans="2:17" x14ac:dyDescent="0.25">
      <c r="N7" s="45"/>
      <c r="O7" s="65"/>
      <c r="P7" s="86"/>
      <c r="Q7" s="86"/>
    </row>
    <row r="8" spans="2:17" x14ac:dyDescent="0.25">
      <c r="B8" s="29" t="s">
        <v>43</v>
      </c>
      <c r="N8" s="45"/>
      <c r="O8" s="65"/>
      <c r="P8" s="86"/>
      <c r="Q8" s="86"/>
    </row>
    <row r="9" spans="2:17" x14ac:dyDescent="0.25">
      <c r="B9" s="49" t="s">
        <v>0</v>
      </c>
      <c r="C9" s="3"/>
      <c r="D9" s="3"/>
      <c r="E9" s="3"/>
      <c r="F9" s="3"/>
      <c r="G9" s="3"/>
      <c r="H9" s="3"/>
      <c r="I9" s="3"/>
      <c r="J9" s="3"/>
      <c r="K9" s="3"/>
      <c r="N9" s="45"/>
      <c r="O9" s="65"/>
      <c r="P9" s="86"/>
      <c r="Q9" s="86"/>
    </row>
    <row r="10" spans="2:17" x14ac:dyDescent="0.25">
      <c r="N10" s="45"/>
      <c r="O10" s="65"/>
      <c r="P10" s="86"/>
      <c r="Q10" s="86"/>
    </row>
    <row r="11" spans="2:17" x14ac:dyDescent="0.25">
      <c r="C11" s="5">
        <v>2011</v>
      </c>
      <c r="D11" s="5">
        <v>2012</v>
      </c>
      <c r="E11" s="5">
        <v>2013</v>
      </c>
      <c r="F11" s="5">
        <v>2014</v>
      </c>
      <c r="G11" s="5">
        <v>2015</v>
      </c>
      <c r="H11" s="5">
        <v>2016</v>
      </c>
      <c r="I11" s="5">
        <v>2017</v>
      </c>
      <c r="J11" s="5">
        <v>2018</v>
      </c>
      <c r="K11" s="5">
        <v>2019</v>
      </c>
      <c r="L11" s="5">
        <v>2020</v>
      </c>
      <c r="M11" s="5">
        <v>2021</v>
      </c>
      <c r="N11" s="5">
        <v>2022</v>
      </c>
      <c r="O11" s="59">
        <v>2023</v>
      </c>
      <c r="P11" s="5">
        <v>2024</v>
      </c>
      <c r="Q11" s="5">
        <v>2025</v>
      </c>
    </row>
    <row r="12" spans="2:17" x14ac:dyDescent="0.25">
      <c r="B12" s="33" t="s">
        <v>15</v>
      </c>
      <c r="C12" s="11">
        <v>0.14821427668216097</v>
      </c>
      <c r="D12" s="11">
        <v>0.15591115833931207</v>
      </c>
      <c r="E12" s="11">
        <v>0.15308700979769066</v>
      </c>
      <c r="F12" s="11">
        <v>0.15586933722149746</v>
      </c>
      <c r="G12" s="11">
        <v>5.8099999999999999E-2</v>
      </c>
      <c r="H12" s="11">
        <v>5.2699999999999997E-2</v>
      </c>
      <c r="I12" s="11">
        <v>5.9200000000000003E-2</v>
      </c>
      <c r="J12" s="11">
        <v>6.1800000000000001E-2</v>
      </c>
      <c r="K12" s="11">
        <v>6.3399999999999998E-2</v>
      </c>
      <c r="L12" s="11">
        <v>7.7044335652087306E-2</v>
      </c>
      <c r="M12" s="21">
        <v>0.12870148916194379</v>
      </c>
      <c r="N12" s="11">
        <v>0.13664563180780648</v>
      </c>
      <c r="O12" s="63">
        <v>0.12550243292254928</v>
      </c>
      <c r="P12" s="85">
        <f>+VLOOKUP(B12,[1]Prov!$C$7:$K$59,9,0)</f>
        <v>0.15188158242117966</v>
      </c>
      <c r="Q12" s="85">
        <f>+VLOOKUP(B12,'[2]regio AS+RE'!$C$4:$J$56,8,0)</f>
        <v>0.14586595555203885</v>
      </c>
    </row>
    <row r="13" spans="2:17" x14ac:dyDescent="0.25">
      <c r="B13" s="29"/>
      <c r="N13" s="45"/>
      <c r="O13" s="65"/>
      <c r="P13" s="86"/>
      <c r="Q13" s="86"/>
    </row>
    <row r="14" spans="2:17" x14ac:dyDescent="0.25">
      <c r="B14" s="29" t="s">
        <v>2</v>
      </c>
      <c r="N14" s="45"/>
      <c r="O14" s="65"/>
      <c r="P14" s="86"/>
      <c r="Q14" s="86"/>
    </row>
    <row r="15" spans="2:17" x14ac:dyDescent="0.25">
      <c r="B15" s="49" t="s">
        <v>0</v>
      </c>
      <c r="N15" s="45"/>
      <c r="O15" s="65"/>
      <c r="P15" s="86"/>
      <c r="Q15" s="86"/>
    </row>
    <row r="16" spans="2:17" x14ac:dyDescent="0.25">
      <c r="N16" s="45"/>
      <c r="O16" s="65"/>
      <c r="P16" s="86"/>
      <c r="Q16" s="86"/>
    </row>
    <row r="17" spans="2:17" x14ac:dyDescent="0.25">
      <c r="B17" s="1"/>
      <c r="C17" s="5">
        <v>2011</v>
      </c>
      <c r="D17" s="5">
        <v>2012</v>
      </c>
      <c r="E17" s="5">
        <v>2013</v>
      </c>
      <c r="F17" s="5">
        <v>2014</v>
      </c>
      <c r="G17" s="5">
        <v>2015</v>
      </c>
      <c r="H17" s="5">
        <v>2016</v>
      </c>
      <c r="I17" s="5">
        <v>2017</v>
      </c>
      <c r="J17" s="5">
        <v>2018</v>
      </c>
      <c r="K17" s="5">
        <v>2019</v>
      </c>
      <c r="L17" s="5">
        <v>2020</v>
      </c>
      <c r="M17" s="5">
        <v>2021</v>
      </c>
      <c r="N17" s="5">
        <v>2022</v>
      </c>
      <c r="O17" s="59">
        <v>2023</v>
      </c>
      <c r="P17" s="32">
        <v>2024</v>
      </c>
      <c r="Q17" s="5">
        <v>2025</v>
      </c>
    </row>
    <row r="18" spans="2:17" x14ac:dyDescent="0.25">
      <c r="B18" s="1" t="s">
        <v>1</v>
      </c>
      <c r="C18" s="2">
        <v>8724961</v>
      </c>
      <c r="D18" s="2">
        <v>8789908</v>
      </c>
      <c r="E18" s="2">
        <v>8917790</v>
      </c>
      <c r="F18" s="2">
        <v>9001277</v>
      </c>
      <c r="G18" s="2">
        <v>9238689</v>
      </c>
      <c r="H18" s="2">
        <v>9568026</v>
      </c>
      <c r="I18" s="2">
        <v>9906056</v>
      </c>
      <c r="J18" s="2">
        <v>10267985</v>
      </c>
      <c r="K18" s="2">
        <v>10587100</v>
      </c>
      <c r="L18" s="2">
        <v>11056803</v>
      </c>
      <c r="M18" s="2">
        <v>11553603</v>
      </c>
      <c r="N18" s="2">
        <v>12055249.80235</v>
      </c>
      <c r="O18" s="60">
        <v>12422414.220999999</v>
      </c>
      <c r="P18" s="82">
        <f>+CCAA!$L$24</f>
        <v>12620697.16736</v>
      </c>
      <c r="Q18" s="82">
        <f>+CCAA!M24</f>
        <v>12831230.673140002</v>
      </c>
    </row>
    <row r="19" spans="2:17" x14ac:dyDescent="0.25">
      <c r="B19" s="1" t="s">
        <v>37</v>
      </c>
      <c r="C19" s="23">
        <v>0.18490000000000001</v>
      </c>
      <c r="D19" s="23">
        <v>0.188</v>
      </c>
      <c r="E19" s="23">
        <v>0.1908</v>
      </c>
      <c r="F19" s="23">
        <v>0.19370000000000001</v>
      </c>
      <c r="G19" s="23">
        <v>0.19901075436373666</v>
      </c>
      <c r="H19" s="23">
        <v>0.20598354301882915</v>
      </c>
      <c r="I19" s="23">
        <v>0.21280899692747737</v>
      </c>
      <c r="J19" s="23">
        <v>0.21971576082855987</v>
      </c>
      <c r="K19" s="23">
        <v>0.22477728426934804</v>
      </c>
      <c r="L19" s="11">
        <v>0.23350000000000001</v>
      </c>
      <c r="M19" s="11">
        <v>0.24410000000000001</v>
      </c>
      <c r="N19" s="11">
        <v>0.2531815855124665</v>
      </c>
      <c r="O19" s="63">
        <v>0.25834087469989048</v>
      </c>
      <c r="P19" s="85">
        <f>+CCAA!$L$47</f>
        <v>0.25858302582591558</v>
      </c>
      <c r="Q19" s="85">
        <f>+CCAA!M47</f>
        <v>0.25997758071818372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D4D1-4E4F-4974-B10E-C16F0222EDC7}">
  <dimension ref="B2:Q29"/>
  <sheetViews>
    <sheetView showGridLines="0" zoomScaleNormal="100" workbookViewId="0">
      <selection activeCell="P5" sqref="P5:Q29"/>
    </sheetView>
  </sheetViews>
  <sheetFormatPr baseColWidth="10" defaultRowHeight="15" x14ac:dyDescent="0.25"/>
  <cols>
    <col min="2" max="2" width="26.85546875" customWidth="1"/>
    <col min="17" max="17" width="11.5703125" style="45"/>
  </cols>
  <sheetData>
    <row r="2" spans="2:17" x14ac:dyDescent="0.25">
      <c r="B2" s="29" t="s">
        <v>46</v>
      </c>
    </row>
    <row r="3" spans="2:17" x14ac:dyDescent="0.25">
      <c r="B3" s="49" t="s">
        <v>28</v>
      </c>
    </row>
    <row r="5" spans="2:17" x14ac:dyDescent="0.25"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5">
        <v>2020</v>
      </c>
      <c r="M5" s="31">
        <v>2021</v>
      </c>
      <c r="N5" s="5">
        <v>2022</v>
      </c>
      <c r="O5" s="5">
        <v>2023</v>
      </c>
      <c r="P5" s="5">
        <v>2024</v>
      </c>
      <c r="Q5" s="5">
        <v>2025</v>
      </c>
    </row>
    <row r="6" spans="2:17" x14ac:dyDescent="0.25">
      <c r="B6" s="14" t="s">
        <v>80</v>
      </c>
      <c r="C6" s="2">
        <v>41511</v>
      </c>
      <c r="D6" s="2">
        <v>43117</v>
      </c>
      <c r="E6" s="2">
        <v>43861</v>
      </c>
      <c r="F6" s="2">
        <v>45717</v>
      </c>
      <c r="G6" s="2">
        <v>47098</v>
      </c>
      <c r="H6" s="2">
        <v>47736</v>
      </c>
      <c r="I6" s="2">
        <v>49559</v>
      </c>
      <c r="J6" s="2">
        <v>50548</v>
      </c>
      <c r="K6" s="2">
        <v>52433</v>
      </c>
      <c r="L6" s="2">
        <v>54976</v>
      </c>
      <c r="M6" s="27">
        <v>58416</v>
      </c>
      <c r="N6" s="2">
        <v>60996</v>
      </c>
      <c r="O6" s="60">
        <v>63923</v>
      </c>
      <c r="P6" s="82">
        <f>+VLOOKUP(B6,[1]Prov!$C$7:$F$58,4,0)</f>
        <v>64516.880227637404</v>
      </c>
      <c r="Q6" s="82">
        <f>+VLOOKUP(B6,'[2]regio AS+RE'!$C$4:$E$56,3,0)</f>
        <v>66329.211741663268</v>
      </c>
    </row>
    <row r="7" spans="2:17" x14ac:dyDescent="0.25">
      <c r="B7" s="14" t="s">
        <v>81</v>
      </c>
      <c r="C7" s="2">
        <v>46185</v>
      </c>
      <c r="D7" s="2">
        <v>48731</v>
      </c>
      <c r="E7" s="2">
        <v>50225</v>
      </c>
      <c r="F7" s="2">
        <v>50783</v>
      </c>
      <c r="G7" s="2">
        <v>52850</v>
      </c>
      <c r="H7" s="2">
        <v>54053</v>
      </c>
      <c r="I7" s="2">
        <v>56118</v>
      </c>
      <c r="J7" s="2">
        <v>57919</v>
      </c>
      <c r="K7" s="2">
        <v>55242</v>
      </c>
      <c r="L7" s="2">
        <v>62401</v>
      </c>
      <c r="M7" s="27">
        <v>64017</v>
      </c>
      <c r="N7" s="2">
        <v>66554</v>
      </c>
      <c r="O7" s="60">
        <v>68752</v>
      </c>
      <c r="P7" s="82">
        <f>+VLOOKUP(B7,[1]Prov!$C$7:$F$58,4,0)</f>
        <v>71079.697850242082</v>
      </c>
      <c r="Q7" s="82">
        <f>+VLOOKUP(B7,'[2]regio AS+RE'!$C$4:$E$56,3,0)</f>
        <v>72607.104060590544</v>
      </c>
    </row>
    <row r="8" spans="2:17" x14ac:dyDescent="0.25">
      <c r="B8" s="14" t="s">
        <v>82</v>
      </c>
      <c r="C8" s="2">
        <v>17845</v>
      </c>
      <c r="D8" s="2">
        <v>18649</v>
      </c>
      <c r="E8" s="2">
        <v>19111</v>
      </c>
      <c r="F8" s="2">
        <v>19318</v>
      </c>
      <c r="G8" s="2">
        <v>20060</v>
      </c>
      <c r="H8" s="2">
        <v>21091</v>
      </c>
      <c r="I8" s="2">
        <v>21233</v>
      </c>
      <c r="J8" s="2">
        <v>21627</v>
      </c>
      <c r="K8" s="2">
        <v>22741</v>
      </c>
      <c r="L8" s="2">
        <v>25578</v>
      </c>
      <c r="M8" s="27">
        <v>27255</v>
      </c>
      <c r="N8" s="2">
        <v>29297</v>
      </c>
      <c r="O8" s="60">
        <v>30118</v>
      </c>
      <c r="P8" s="82">
        <f>+VLOOKUP(B8,[1]Prov!$C$7:$F$58,4,0)</f>
        <v>31408.536492720588</v>
      </c>
      <c r="Q8" s="82">
        <f>+VLOOKUP(B8,'[2]regio AS+RE'!$C$4:$E$56,3,0)</f>
        <v>31902.689272500062</v>
      </c>
    </row>
    <row r="9" spans="2:17" x14ac:dyDescent="0.25">
      <c r="B9" s="14" t="s">
        <v>79</v>
      </c>
      <c r="C9" s="2">
        <v>32533</v>
      </c>
      <c r="D9" s="2">
        <v>36535</v>
      </c>
      <c r="E9" s="2">
        <v>36323</v>
      </c>
      <c r="F9" s="2">
        <v>34728</v>
      </c>
      <c r="G9" s="2">
        <v>37362</v>
      </c>
      <c r="H9" s="2">
        <v>41776</v>
      </c>
      <c r="I9" s="2">
        <v>45306</v>
      </c>
      <c r="J9" s="2">
        <v>48071</v>
      </c>
      <c r="K9" s="2">
        <v>51090</v>
      </c>
      <c r="L9" s="2">
        <v>51272</v>
      </c>
      <c r="M9" s="27">
        <v>56550</v>
      </c>
      <c r="N9" s="2">
        <v>61135</v>
      </c>
      <c r="O9" s="60">
        <v>64038</v>
      </c>
      <c r="P9" s="82">
        <f>+VLOOKUP(B9,[1]Prov!$C$7:$F$58,4,0)</f>
        <v>68202.748688557214</v>
      </c>
      <c r="Q9" s="82">
        <f>+VLOOKUP(B9,'[2]regio AS+RE'!$C$4:$E$56,3,0)</f>
        <v>68697.230611248757</v>
      </c>
    </row>
    <row r="10" spans="2:17" x14ac:dyDescent="0.25">
      <c r="B10" s="14" t="s">
        <v>83</v>
      </c>
      <c r="C10" s="2">
        <v>79395</v>
      </c>
      <c r="D10" s="2">
        <v>86277</v>
      </c>
      <c r="E10" s="2">
        <v>89768</v>
      </c>
      <c r="F10" s="2">
        <v>90575</v>
      </c>
      <c r="G10" s="2">
        <v>95962</v>
      </c>
      <c r="H10" s="2">
        <v>102091</v>
      </c>
      <c r="I10" s="2">
        <v>108285</v>
      </c>
      <c r="J10" s="2">
        <v>112661</v>
      </c>
      <c r="K10" s="2">
        <v>119371</v>
      </c>
      <c r="L10" s="2">
        <v>129364</v>
      </c>
      <c r="M10" s="27">
        <v>141976</v>
      </c>
      <c r="N10" s="2">
        <v>149540</v>
      </c>
      <c r="O10" s="60">
        <v>153932</v>
      </c>
      <c r="P10" s="82">
        <f>+VLOOKUP(B10,[1]Prov!$C$7:$F$58,4,0)</f>
        <v>160253.33388503877</v>
      </c>
      <c r="Q10" s="82">
        <f>+VLOOKUP(B10,'[2]regio AS+RE'!$C$4:$E$56,3,0)</f>
        <v>162749.61370704786</v>
      </c>
    </row>
    <row r="11" spans="2:17" x14ac:dyDescent="0.25">
      <c r="B11" s="28" t="s">
        <v>94</v>
      </c>
      <c r="C11" s="37">
        <v>217469</v>
      </c>
      <c r="D11" s="37">
        <v>233309</v>
      </c>
      <c r="E11" s="37">
        <v>239288</v>
      </c>
      <c r="F11" s="37">
        <v>241121</v>
      </c>
      <c r="G11" s="37">
        <v>253332</v>
      </c>
      <c r="H11" s="37">
        <v>266747</v>
      </c>
      <c r="I11" s="37">
        <v>280501</v>
      </c>
      <c r="J11" s="37">
        <v>290826</v>
      </c>
      <c r="K11" s="37">
        <v>300877</v>
      </c>
      <c r="L11" s="37">
        <f>SUM(L6:L10)</f>
        <v>323591</v>
      </c>
      <c r="M11" s="74">
        <f>SUM(M6:M10)</f>
        <v>348214</v>
      </c>
      <c r="N11" s="74">
        <v>367522</v>
      </c>
      <c r="O11" s="75">
        <v>380763</v>
      </c>
      <c r="P11" s="74">
        <f>SUM(P6:P10)</f>
        <v>395461.19714419608</v>
      </c>
      <c r="Q11" s="74">
        <f>SUM(Q6:Q10)</f>
        <v>402285.84939305048</v>
      </c>
    </row>
    <row r="12" spans="2:17" x14ac:dyDescent="0.25">
      <c r="N12" s="45"/>
      <c r="O12" s="65"/>
      <c r="P12" s="86"/>
      <c r="Q12" s="86"/>
    </row>
    <row r="13" spans="2:17" x14ac:dyDescent="0.25">
      <c r="B13" s="29" t="s">
        <v>46</v>
      </c>
      <c r="N13" s="45"/>
      <c r="O13" s="65"/>
      <c r="P13" s="86"/>
      <c r="Q13" s="86"/>
    </row>
    <row r="14" spans="2:17" x14ac:dyDescent="0.25">
      <c r="B14" s="49" t="s">
        <v>0</v>
      </c>
      <c r="C14" s="3"/>
      <c r="D14" s="3"/>
      <c r="E14" s="3"/>
      <c r="F14" s="3"/>
      <c r="G14" s="3"/>
      <c r="H14" s="3"/>
      <c r="I14" s="3"/>
      <c r="J14" s="3"/>
      <c r="K14" s="3"/>
      <c r="L14" s="3"/>
      <c r="N14" s="46"/>
      <c r="O14" s="66"/>
      <c r="P14" s="3"/>
      <c r="Q14" s="3"/>
    </row>
    <row r="15" spans="2:17" x14ac:dyDescent="0.25">
      <c r="N15" s="45"/>
      <c r="O15" s="65"/>
      <c r="P15" s="86"/>
      <c r="Q15" s="86"/>
    </row>
    <row r="16" spans="2:17" x14ac:dyDescent="0.25">
      <c r="C16" s="5">
        <v>2011</v>
      </c>
      <c r="D16" s="5">
        <v>2012</v>
      </c>
      <c r="E16" s="5">
        <v>2013</v>
      </c>
      <c r="F16" s="5">
        <v>2014</v>
      </c>
      <c r="G16" s="5">
        <v>2015</v>
      </c>
      <c r="H16" s="5">
        <v>2016</v>
      </c>
      <c r="I16" s="5">
        <v>2017</v>
      </c>
      <c r="J16" s="5">
        <v>2018</v>
      </c>
      <c r="K16" s="5">
        <v>2019</v>
      </c>
      <c r="L16" s="5">
        <v>2020</v>
      </c>
      <c r="M16" s="31">
        <v>2021</v>
      </c>
      <c r="N16" s="5">
        <v>2022</v>
      </c>
      <c r="O16" s="59">
        <v>2023</v>
      </c>
      <c r="P16" s="5">
        <v>2024</v>
      </c>
      <c r="Q16" s="5">
        <v>2025</v>
      </c>
    </row>
    <row r="17" spans="2:17" x14ac:dyDescent="0.25">
      <c r="B17" s="14" t="s">
        <v>80</v>
      </c>
      <c r="C17" s="11">
        <v>0.1031</v>
      </c>
      <c r="D17" s="11">
        <v>0.1077</v>
      </c>
      <c r="E17" s="11">
        <v>0.10970000000000001</v>
      </c>
      <c r="F17" s="11">
        <v>0.1154</v>
      </c>
      <c r="G17" s="11">
        <v>0.1195</v>
      </c>
      <c r="H17" s="11">
        <v>0.1217</v>
      </c>
      <c r="I17" s="11">
        <v>0.12690000000000001</v>
      </c>
      <c r="J17" s="11">
        <v>0.1298</v>
      </c>
      <c r="K17" s="11">
        <v>0.1346</v>
      </c>
      <c r="L17" s="11">
        <v>0.14132793139261071</v>
      </c>
      <c r="M17" s="21">
        <v>0.15054700083757488</v>
      </c>
      <c r="N17" s="11">
        <v>0.15721870882690875</v>
      </c>
      <c r="O17" s="63">
        <v>0.1649502359823394</v>
      </c>
      <c r="P17" s="85">
        <f>+VLOOKUP(B17,[1]Prov!$C$7:$K$59,9,0)</f>
        <v>0.16549154861520432</v>
      </c>
      <c r="Q17" s="85">
        <f>+VLOOKUP(B17,'[2]regio AS+RE'!$C$4:$J$56,8,0)</f>
        <v>0.16941591742290441</v>
      </c>
    </row>
    <row r="18" spans="2:17" x14ac:dyDescent="0.25">
      <c r="B18" s="14" t="s">
        <v>81</v>
      </c>
      <c r="C18" s="11">
        <v>8.7099999999999997E-2</v>
      </c>
      <c r="D18" s="11">
        <v>9.2899999999999996E-2</v>
      </c>
      <c r="E18" s="11">
        <v>9.6000000000000002E-2</v>
      </c>
      <c r="F18" s="11">
        <v>9.8400000000000001E-2</v>
      </c>
      <c r="G18" s="11">
        <v>0.10340000000000001</v>
      </c>
      <c r="H18" s="11">
        <v>0.10680000000000001</v>
      </c>
      <c r="I18" s="11">
        <v>0.112</v>
      </c>
      <c r="J18" s="11">
        <v>0.1167</v>
      </c>
      <c r="K18" s="11">
        <v>0.1118</v>
      </c>
      <c r="L18" s="11">
        <v>0.12691591142062189</v>
      </c>
      <c r="M18" s="21">
        <v>0.13049354228498744</v>
      </c>
      <c r="N18" s="11">
        <v>0.13589232524845185</v>
      </c>
      <c r="O18" s="63">
        <v>0.13976057423154248</v>
      </c>
      <c r="P18" s="85">
        <f>+VLOOKUP(B18,[1]Prov!$C$7:$K$59,9,0)</f>
        <v>0.14406830068455451</v>
      </c>
      <c r="Q18" s="85">
        <f>+VLOOKUP(B18,'[2]regio AS+RE'!$C$4:$J$56,8,0)</f>
        <v>0.14649397952632304</v>
      </c>
    </row>
    <row r="19" spans="2:17" x14ac:dyDescent="0.25">
      <c r="B19" s="14" t="s">
        <v>82</v>
      </c>
      <c r="C19" s="11">
        <v>8.14E-2</v>
      </c>
      <c r="D19" s="11">
        <v>8.7499999999999994E-2</v>
      </c>
      <c r="E19" s="11">
        <v>9.0200000000000002E-2</v>
      </c>
      <c r="F19" s="11">
        <v>9.3100000000000002E-2</v>
      </c>
      <c r="G19" s="11">
        <v>9.7799999999999998E-2</v>
      </c>
      <c r="H19" s="11">
        <v>0.10390000000000001</v>
      </c>
      <c r="I19" s="11">
        <v>0.1056</v>
      </c>
      <c r="J19" s="11">
        <v>0.108</v>
      </c>
      <c r="K19" s="11">
        <v>0.1142</v>
      </c>
      <c r="L19" s="11">
        <v>0.12870146272246513</v>
      </c>
      <c r="M19" s="21">
        <v>0.13690476190476192</v>
      </c>
      <c r="N19" s="11">
        <v>0.14722793311501994</v>
      </c>
      <c r="O19" s="63">
        <v>0.15177689532141345</v>
      </c>
      <c r="P19" s="85">
        <f>+VLOOKUP(B19,[1]Prov!$C$7:$K$59,9,0)</f>
        <v>0.15780012305426341</v>
      </c>
      <c r="Q19" s="85">
        <f>+VLOOKUP(B19,'[2]regio AS+RE'!$C$4:$J$56,8,0)</f>
        <v>0.1591426440019757</v>
      </c>
    </row>
    <row r="20" spans="2:17" x14ac:dyDescent="0.25">
      <c r="B20" s="14" t="s">
        <v>79</v>
      </c>
      <c r="C20" s="11">
        <v>0.1268</v>
      </c>
      <c r="D20" s="11">
        <v>0.1419</v>
      </c>
      <c r="E20" s="11">
        <v>0.14119999999999999</v>
      </c>
      <c r="F20" s="11">
        <v>0.1363</v>
      </c>
      <c r="G20" s="11">
        <v>0.1469</v>
      </c>
      <c r="H20" s="11">
        <v>0.1641</v>
      </c>
      <c r="I20" s="11">
        <v>0.17699999999999999</v>
      </c>
      <c r="J20" s="11">
        <v>0.187</v>
      </c>
      <c r="K20" s="11">
        <v>0.19620000000000001</v>
      </c>
      <c r="L20" s="11">
        <v>0.19493648747809095</v>
      </c>
      <c r="M20" s="21">
        <v>0.21298793256700363</v>
      </c>
      <c r="N20" s="11">
        <v>0.2273855265075832</v>
      </c>
      <c r="O20" s="63">
        <v>0.23279603899928022</v>
      </c>
      <c r="P20" s="85">
        <f>+VLOOKUP(B20,[1]Prov!$C$7:$K$59,9,0)</f>
        <v>0.24149404676919914</v>
      </c>
      <c r="Q20" s="85">
        <f>+VLOOKUP(B20,'[2]regio AS+RE'!$C$4:$J$56,8,0)</f>
        <v>0.23799490944482507</v>
      </c>
    </row>
    <row r="21" spans="2:17" x14ac:dyDescent="0.25">
      <c r="B21" s="14" t="s">
        <v>83</v>
      </c>
      <c r="C21" s="11">
        <v>0.11219999999999999</v>
      </c>
      <c r="D21" s="11">
        <v>0.12239999999999999</v>
      </c>
      <c r="E21" s="11">
        <v>0.12759999999999999</v>
      </c>
      <c r="F21" s="11">
        <v>0.13059999999999999</v>
      </c>
      <c r="G21" s="11">
        <v>0.13880000000000001</v>
      </c>
      <c r="H21" s="11">
        <v>0.14829999999999999</v>
      </c>
      <c r="I21" s="11">
        <v>0.15759999999999999</v>
      </c>
      <c r="J21" s="11">
        <v>0.1636</v>
      </c>
      <c r="K21" s="11">
        <v>0.17180000000000001</v>
      </c>
      <c r="L21" s="11">
        <v>0.18462082971195989</v>
      </c>
      <c r="M21" s="21">
        <v>0.20151817092765126</v>
      </c>
      <c r="N21" s="11">
        <v>0.20988871903772119</v>
      </c>
      <c r="O21" s="63">
        <v>0.21054503277199663</v>
      </c>
      <c r="P21" s="85">
        <f>+VLOOKUP(B21,[1]Prov!$C$7:$K$59,9,0)</f>
        <v>0.21457662520508383</v>
      </c>
      <c r="Q21" s="85">
        <f>+VLOOKUP(B21,'[2]regio AS+RE'!$C$4:$J$56,8,0)</f>
        <v>0.21351184020361777</v>
      </c>
    </row>
    <row r="22" spans="2:17" x14ac:dyDescent="0.25">
      <c r="B22" s="28" t="s">
        <v>74</v>
      </c>
      <c r="C22" s="58">
        <v>0.1028</v>
      </c>
      <c r="D22" s="58">
        <v>0.1111</v>
      </c>
      <c r="E22" s="58">
        <v>0.1143</v>
      </c>
      <c r="F22" s="58">
        <v>0.1166</v>
      </c>
      <c r="G22" s="58">
        <v>0.12330000000000001</v>
      </c>
      <c r="H22" s="58">
        <v>0.1305</v>
      </c>
      <c r="I22" s="58">
        <v>0.13789999999999999</v>
      </c>
      <c r="J22" s="58">
        <v>0.14319999999999999</v>
      </c>
      <c r="K22" s="58">
        <v>0.14760000000000001</v>
      </c>
      <c r="L22" s="58">
        <v>0.15840000000000001</v>
      </c>
      <c r="M22" s="72">
        <v>0.17</v>
      </c>
      <c r="N22" s="58">
        <v>0.17857790066250528</v>
      </c>
      <c r="O22" s="64">
        <v>0.182700234059439</v>
      </c>
      <c r="P22" s="58">
        <f>+VLOOKUP(B22,[1]Prov!$R$7:$U$25,4,0)</f>
        <v>0.18728745034107944</v>
      </c>
      <c r="Q22" s="58">
        <f>+VLOOKUP(B22,CCAA!$B$28:$M$46,12,0)</f>
        <v>0.18811449126078575</v>
      </c>
    </row>
    <row r="23" spans="2:17" x14ac:dyDescent="0.25">
      <c r="B23" s="2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/>
      <c r="N23" s="54"/>
      <c r="O23" s="68"/>
      <c r="P23" s="86"/>
      <c r="Q23" s="86"/>
    </row>
    <row r="24" spans="2:17" x14ac:dyDescent="0.25">
      <c r="B24" s="29" t="s">
        <v>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/>
      <c r="N24" s="54"/>
      <c r="O24" s="68"/>
      <c r="P24" s="86"/>
      <c r="Q24" s="86"/>
    </row>
    <row r="25" spans="2:17" x14ac:dyDescent="0.25">
      <c r="B25" s="49" t="s">
        <v>0</v>
      </c>
      <c r="N25" s="45"/>
      <c r="O25" s="65"/>
      <c r="P25" s="86"/>
      <c r="Q25" s="86"/>
    </row>
    <row r="26" spans="2:17" x14ac:dyDescent="0.25">
      <c r="N26" s="45"/>
      <c r="O26" s="65"/>
      <c r="P26" s="86"/>
      <c r="Q26" s="86"/>
    </row>
    <row r="27" spans="2:17" x14ac:dyDescent="0.25">
      <c r="B27" s="1"/>
      <c r="C27" s="5">
        <v>2011</v>
      </c>
      <c r="D27" s="5">
        <v>2012</v>
      </c>
      <c r="E27" s="5">
        <v>2013</v>
      </c>
      <c r="F27" s="5">
        <v>2014</v>
      </c>
      <c r="G27" s="5">
        <v>2015</v>
      </c>
      <c r="H27" s="5">
        <v>2016</v>
      </c>
      <c r="I27" s="5">
        <v>2017</v>
      </c>
      <c r="J27" s="5">
        <v>2018</v>
      </c>
      <c r="K27" s="5">
        <v>2019</v>
      </c>
      <c r="L27" s="5">
        <v>2020</v>
      </c>
      <c r="M27" s="5">
        <v>2021</v>
      </c>
      <c r="N27" s="5">
        <v>2022</v>
      </c>
      <c r="O27" s="59">
        <v>2023</v>
      </c>
      <c r="P27" s="32">
        <v>2024</v>
      </c>
      <c r="Q27" s="5">
        <v>2025</v>
      </c>
    </row>
    <row r="28" spans="2:17" x14ac:dyDescent="0.25">
      <c r="B28" s="1" t="s">
        <v>1</v>
      </c>
      <c r="C28" s="2">
        <v>8724961</v>
      </c>
      <c r="D28" s="2">
        <v>8789908</v>
      </c>
      <c r="E28" s="2">
        <v>8917790</v>
      </c>
      <c r="F28" s="2">
        <v>9001277</v>
      </c>
      <c r="G28" s="2">
        <v>9238689</v>
      </c>
      <c r="H28" s="2">
        <v>9568026</v>
      </c>
      <c r="I28" s="2">
        <v>9906056</v>
      </c>
      <c r="J28" s="2">
        <v>10267985</v>
      </c>
      <c r="K28" s="2">
        <v>10587100</v>
      </c>
      <c r="L28" s="27">
        <v>11056803</v>
      </c>
      <c r="M28" s="2">
        <v>11553603</v>
      </c>
      <c r="N28" s="2">
        <v>12055249.80235</v>
      </c>
      <c r="O28" s="60">
        <v>12422414.220999999</v>
      </c>
      <c r="P28" s="82">
        <f>+CCAA!$L$24</f>
        <v>12620697.16736</v>
      </c>
      <c r="Q28" s="82">
        <f>+CCAA!M24</f>
        <v>12831230.673140002</v>
      </c>
    </row>
    <row r="29" spans="2:17" x14ac:dyDescent="0.25">
      <c r="B29" s="1" t="s">
        <v>37</v>
      </c>
      <c r="C29" s="23">
        <v>0.18488810871291386</v>
      </c>
      <c r="D29" s="23">
        <v>0.18799183691975893</v>
      </c>
      <c r="E29" s="23">
        <v>0.19084511257548034</v>
      </c>
      <c r="F29" s="23">
        <v>0.19372560560471111</v>
      </c>
      <c r="G29" s="23">
        <v>0.19901075436373666</v>
      </c>
      <c r="H29" s="23">
        <v>0.20598354301882915</v>
      </c>
      <c r="I29" s="23">
        <v>0.21280899692747737</v>
      </c>
      <c r="J29" s="23">
        <v>0.21971576082855987</v>
      </c>
      <c r="K29" s="23">
        <v>0.22477728426934804</v>
      </c>
      <c r="L29" s="21">
        <v>0.23350000000000001</v>
      </c>
      <c r="M29" s="11">
        <v>0.24410000000000001</v>
      </c>
      <c r="N29" s="11">
        <v>0.2531815855124665</v>
      </c>
      <c r="O29" s="63">
        <v>0.25834087469989048</v>
      </c>
      <c r="P29" s="85">
        <f>+CCAA!$L$47</f>
        <v>0.25858302582591558</v>
      </c>
      <c r="Q29" s="85">
        <f>+CCAA!M47</f>
        <v>0.25997758071818372</v>
      </c>
    </row>
  </sheetData>
  <pageMargins left="0.7" right="0.7" top="0.75" bottom="0.75" header="0.3" footer="0.3"/>
  <ignoredErrors>
    <ignoredError sqref="L11:M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España</vt:lpstr>
      <vt:lpstr>CCAA</vt:lpstr>
      <vt:lpstr>Andalucía</vt:lpstr>
      <vt:lpstr>Aragón</vt:lpstr>
      <vt:lpstr>Asturias</vt:lpstr>
      <vt:lpstr>Baleares</vt:lpstr>
      <vt:lpstr>Canarias</vt:lpstr>
      <vt:lpstr>Cantabria</vt:lpstr>
      <vt:lpstr>Castilla-La Mancha</vt:lpstr>
      <vt:lpstr>Castilla y León</vt:lpstr>
      <vt:lpstr>Cataluña</vt:lpstr>
      <vt:lpstr>Ceuta y Melilla</vt:lpstr>
      <vt:lpstr>C. Valenciana</vt:lpstr>
      <vt:lpstr>Extremadura</vt:lpstr>
      <vt:lpstr>Galicia</vt:lpstr>
      <vt:lpstr>La Rioja</vt:lpstr>
      <vt:lpstr>Madrid</vt:lpstr>
      <vt:lpstr>Murcia</vt:lpstr>
      <vt:lpstr>Navarra</vt:lpstr>
      <vt:lpstr>País Vasco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Poveda Ortiz</dc:creator>
  <cp:lastModifiedBy>E. González Ercoreca - UNESPA</cp:lastModifiedBy>
  <dcterms:created xsi:type="dcterms:W3CDTF">2020-01-30T12:19:53Z</dcterms:created>
  <dcterms:modified xsi:type="dcterms:W3CDTF">2026-03-23T10:34:56Z</dcterms:modified>
</cp:coreProperties>
</file>